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charts/chart1.xml" ContentType="application/vnd.openxmlformats-officedocument.drawingml.chart+xml"/>
  <Override PartName="/xl/drawings/drawing12.xml" ContentType="application/vnd.openxmlformats-officedocument.drawing+xml"/>
  <Override PartName="/xl/comments10.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charts/chart4.xml" ContentType="application/vnd.openxmlformats-officedocument.drawingml.chart+xml"/>
  <Override PartName="/xl/drawings/drawing16.xml" ContentType="application/vnd.openxmlformats-officedocument.drawing+xml"/>
  <Override PartName="/xl/charts/chart5.xml" ContentType="application/vnd.openxmlformats-officedocument.drawingml.chart+xml"/>
  <Override PartName="/xl/drawings/drawing17.xml" ContentType="application/vnd.openxmlformats-officedocument.drawingml.chartshapes+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8.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EstaPasta_de_trabalho" autoCompressPictures="0"/>
  <mc:AlternateContent xmlns:mc="http://schemas.openxmlformats.org/markup-compatibility/2006">
    <mc:Choice Requires="x15">
      <x15ac:absPath xmlns:x15ac="http://schemas.microsoft.com/office/spreadsheetml/2010/11/ac" url="https://d.docs.live.net/f9b981dac10387f3/Documentos/TRABAJO/EXCEL/PLANTILLAS BLOQUEADAS/"/>
    </mc:Choice>
  </mc:AlternateContent>
  <xr:revisionPtr revIDLastSave="0" documentId="11_10EF9E0D6E930AAB21DE51EAD69CDD2D63A551F9" xr6:coauthVersionLast="47" xr6:coauthVersionMax="47" xr10:uidLastSave="{00000000-0000-0000-0000-000000000000}"/>
  <bookViews>
    <workbookView xWindow="-120" yWindow="-120" windowWidth="20730" windowHeight="11040" tabRatio="818" firstSheet="6" activeTab="17" xr2:uid="{00000000-000D-0000-FFFF-FFFF00000000}"/>
  </bookViews>
  <sheets>
    <sheet name="Início" sheetId="1" state="hidden" r:id="rId1"/>
    <sheet name="Áreas" sheetId="101" r:id="rId2"/>
    <sheet name="Cadastro" sheetId="96" r:id="rId3"/>
    <sheet name="Forças" sheetId="76" r:id="rId4"/>
    <sheet name="Fraquezas" sheetId="94" r:id="rId5"/>
    <sheet name="Oportunidades" sheetId="85" r:id="rId6"/>
    <sheet name="Ameaças" sheetId="95" r:id="rId7"/>
    <sheet name="Matriz SWOT" sheetId="87" r:id="rId8"/>
    <sheet name="Cruzamento" sheetId="102" r:id="rId9"/>
    <sheet name="PA" sheetId="88" r:id="rId10"/>
    <sheet name="Rel_SWOT" sheetId="92" r:id="rId11"/>
    <sheet name="Rel_PA" sheetId="99" r:id="rId12"/>
    <sheet name="APA" sheetId="100" r:id="rId13"/>
    <sheet name="APF" sheetId="103" r:id="rId14"/>
    <sheet name="RI" sheetId="38" r:id="rId15"/>
    <sheet name="Dash1" sheetId="106" r:id="rId16"/>
    <sheet name="Dash2" sheetId="107" r:id="rId17"/>
    <sheet name="INI" sheetId="108" r:id="rId18"/>
    <sheet name="DUV" sheetId="109" r:id="rId19"/>
    <sheet name="SUG" sheetId="110" r:id="rId20"/>
    <sheet name="LUZ" sheetId="111" r:id="rId21"/>
    <sheet name="Dúvidas e Respostas" sheetId="6" state="hidden" r:id="rId22"/>
  </sheets>
  <definedNames>
    <definedName name="_xlnm._FilterDatabase" localSheetId="6" hidden="1">Ameaças!$C$4:$G$4</definedName>
    <definedName name="_xlnm._FilterDatabase" localSheetId="12" hidden="1">APA!$C$4:$K$4</definedName>
    <definedName name="_xlnm._FilterDatabase" localSheetId="13" hidden="1">APF!$C$4:$K$4</definedName>
    <definedName name="_xlnm._FilterDatabase" localSheetId="1" hidden="1">Áreas!$C$4:$C$24</definedName>
    <definedName name="_xlnm._FilterDatabase" localSheetId="2" hidden="1">Cadastro!$C$4:$D$4</definedName>
    <definedName name="_xlnm._FilterDatabase" localSheetId="8" hidden="1">Cruzamento!$C$6:$H$6</definedName>
    <definedName name="_xlnm._FilterDatabase" localSheetId="3" hidden="1">Forças!$C$4:$G$4</definedName>
    <definedName name="_xlnm._FilterDatabase" localSheetId="4" hidden="1">Fraquezas!$C$4:$G$4</definedName>
    <definedName name="_xlnm._FilterDatabase" localSheetId="5" hidden="1">Oportunidades!$C$4:$G$4</definedName>
    <definedName name="_xlnm._FilterDatabase" localSheetId="9" hidden="1">PA!$C$4:$K$4</definedName>
    <definedName name="Ameaça">Ameaças!$C$5:$C$34</definedName>
    <definedName name="_xlnm.Print_Area" localSheetId="6">Ameaças!$C$4:$G$35</definedName>
    <definedName name="_xlnm.Print_Area" localSheetId="12">APA!$C$4:$K$24</definedName>
    <definedName name="_xlnm.Print_Area" localSheetId="13">OFFSET(APF!$C$4,,,51-COUNTBLANK(APF!$C$5:$C$54),9)</definedName>
    <definedName name="_xlnm.Print_Area" localSheetId="1">Áreas!$C$4:$C$99</definedName>
    <definedName name="_xlnm.Print_Area" localSheetId="2">Cadastro!$C$4:$D$199</definedName>
    <definedName name="_xlnm.Print_Area" localSheetId="8">OFFSET(Cruzamento!$C$6,,,102-COUNTBLANK(Cruzamento!$H$7:$H$106),6)</definedName>
    <definedName name="_xlnm.Print_Area" localSheetId="15">Dash1!$C$4:$K$17</definedName>
    <definedName name="_xlnm.Print_Area" localSheetId="16">Dash2!$C$4:$M$16</definedName>
    <definedName name="_xlnm.Print_Area" localSheetId="3">Forças!$C$4:$G$35</definedName>
    <definedName name="_xlnm.Print_Area" localSheetId="4">Fraquezas!$C$4:$G$35</definedName>
    <definedName name="_xlnm.Print_Area" localSheetId="0">Início!$B$4:$R$69</definedName>
    <definedName name="_xlnm.Print_Area" localSheetId="7">'Matriz SWOT'!$C$4:$F$18</definedName>
    <definedName name="_xlnm.Print_Area" localSheetId="5">Oportunidades!$C$4:$G$35</definedName>
    <definedName name="_xlnm.Print_Area" localSheetId="9">OFFSET(PA!$C$4,,,102-COUNTBLANK(PA!$K$5:$K$104),9)</definedName>
    <definedName name="_xlnm.Print_Area" localSheetId="11">Rel_PA!$C$4:$H$21</definedName>
    <definedName name="_xlnm.Print_Area" localSheetId="10">Rel_SWOT!$C$4:$K$39</definedName>
    <definedName name="_xlnm.Print_Area" localSheetId="14">RI!$C$4:$O$115</definedName>
    <definedName name="Despesas_com_Marketing">#REF!</definedName>
    <definedName name="Despesas_com_Produtos">#REF!</definedName>
    <definedName name="Despesas_com_RH">#REF!</definedName>
    <definedName name="Despesas_com_Serviços">#REF!</definedName>
    <definedName name="Despesas_Não_Operacionais">#REF!</definedName>
    <definedName name="Despesas_Operacionais">#REF!</definedName>
    <definedName name="Força">Forças!$C$5:$C$34</definedName>
    <definedName name="Fraqueza">Fraquezas!$C$5:$C$34</definedName>
    <definedName name="Impostos">#REF!</definedName>
    <definedName name="Investimentos">#REF!</definedName>
    <definedName name="Oportunidade">Oportunidades!$C$5:$C$34</definedName>
    <definedName name="Receitas_com_Produtos">#REF!</definedName>
    <definedName name="Receitas_Com_Serviços">#REF!</definedName>
    <definedName name="Receitas_Não_Operacionais">#REF!</definedName>
    <definedName name="_xlnm.Print_Titles" localSheetId="13">APF!$4:$4</definedName>
    <definedName name="_xlnm.Print_Titles" localSheetId="8">Cruzamento!$6:$6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Z58" i="38" l="1"/>
  <c r="G5" i="88"/>
  <c r="G6" i="88"/>
  <c r="G7" i="88"/>
  <c r="G8" i="88"/>
  <c r="G9" i="88"/>
  <c r="G10" i="88"/>
  <c r="G11" i="88"/>
  <c r="G12" i="88"/>
  <c r="G13" i="88"/>
  <c r="G14" i="88"/>
  <c r="G15" i="88"/>
  <c r="G16" i="88"/>
  <c r="G17" i="88"/>
  <c r="G18" i="88"/>
  <c r="G19" i="88"/>
  <c r="G20" i="88"/>
  <c r="G21" i="88"/>
  <c r="G22" i="88"/>
  <c r="G23" i="88"/>
  <c r="G24" i="88"/>
  <c r="G25" i="88"/>
  <c r="G26" i="88"/>
  <c r="G27" i="88"/>
  <c r="G28" i="88"/>
  <c r="G29" i="88"/>
  <c r="G30" i="88"/>
  <c r="G31" i="88"/>
  <c r="G32" i="88"/>
  <c r="G33" i="88"/>
  <c r="G34" i="88"/>
  <c r="G35" i="88"/>
  <c r="G36" i="88"/>
  <c r="G37" i="88"/>
  <c r="G38" i="88"/>
  <c r="G39" i="88"/>
  <c r="G40" i="88"/>
  <c r="G41" i="88"/>
  <c r="G42" i="88"/>
  <c r="G43" i="88"/>
  <c r="G44" i="88"/>
  <c r="G45" i="88"/>
  <c r="G46" i="88"/>
  <c r="G47" i="88"/>
  <c r="G48" i="88"/>
  <c r="G49" i="88"/>
  <c r="G50" i="88"/>
  <c r="G51" i="88"/>
  <c r="G52" i="88"/>
  <c r="G53" i="88"/>
  <c r="G54" i="88"/>
  <c r="G55" i="88"/>
  <c r="G56" i="88"/>
  <c r="G57" i="88"/>
  <c r="G58" i="88"/>
  <c r="G59" i="88"/>
  <c r="G60" i="88"/>
  <c r="G61" i="88"/>
  <c r="G62" i="88"/>
  <c r="G63" i="88"/>
  <c r="G64" i="88"/>
  <c r="G65" i="88"/>
  <c r="G66" i="88"/>
  <c r="G67" i="88"/>
  <c r="G68" i="88"/>
  <c r="G69" i="88"/>
  <c r="G70" i="88"/>
  <c r="G71" i="88"/>
  <c r="G72" i="88"/>
  <c r="G73" i="88"/>
  <c r="G74" i="88"/>
  <c r="G75" i="88"/>
  <c r="G76" i="88"/>
  <c r="G77" i="88"/>
  <c r="G78" i="88"/>
  <c r="G79" i="88"/>
  <c r="G80" i="88"/>
  <c r="G81" i="88"/>
  <c r="G82" i="88"/>
  <c r="G83" i="88"/>
  <c r="G84" i="88"/>
  <c r="G85" i="88"/>
  <c r="G86" i="88"/>
  <c r="G87" i="88"/>
  <c r="G88" i="88"/>
  <c r="G89" i="88"/>
  <c r="G90" i="88"/>
  <c r="G91" i="88"/>
  <c r="G92" i="88"/>
  <c r="G93" i="88"/>
  <c r="G94" i="88"/>
  <c r="G95" i="88"/>
  <c r="G96" i="88"/>
  <c r="G97" i="88"/>
  <c r="G98" i="88"/>
  <c r="G99" i="88"/>
  <c r="G100" i="88"/>
  <c r="G101" i="88"/>
  <c r="G102" i="88"/>
  <c r="G103" i="88"/>
  <c r="G104" i="88"/>
  <c r="AA58" i="38"/>
  <c r="V58" i="38"/>
  <c r="Z59" i="38"/>
  <c r="AA59" i="38"/>
  <c r="V59" i="38"/>
  <c r="Z60" i="38"/>
  <c r="AA60" i="38"/>
  <c r="V60" i="38"/>
  <c r="Z61" i="38"/>
  <c r="AA61" i="38"/>
  <c r="V61" i="38"/>
  <c r="Z62" i="38"/>
  <c r="AA62" i="38"/>
  <c r="V62" i="38"/>
  <c r="Z77" i="38"/>
  <c r="AA77" i="38"/>
  <c r="V77" i="38"/>
  <c r="Z63" i="38"/>
  <c r="AA63" i="38"/>
  <c r="V63" i="38"/>
  <c r="Z64" i="38"/>
  <c r="AA64" i="38"/>
  <c r="V64" i="38"/>
  <c r="Z65" i="38"/>
  <c r="AA65" i="38"/>
  <c r="V65" i="38"/>
  <c r="Z66" i="38"/>
  <c r="AA66" i="38"/>
  <c r="V66" i="38"/>
  <c r="Z67" i="38"/>
  <c r="AA67" i="38"/>
  <c r="V67" i="38"/>
  <c r="Z68" i="38"/>
  <c r="AA68" i="38"/>
  <c r="V68" i="38"/>
  <c r="Z69" i="38"/>
  <c r="AA69" i="38"/>
  <c r="V69" i="38"/>
  <c r="Z70" i="38"/>
  <c r="AA70" i="38"/>
  <c r="V70" i="38"/>
  <c r="Z71" i="38"/>
  <c r="AA71" i="38"/>
  <c r="V71" i="38"/>
  <c r="Z72" i="38"/>
  <c r="AA72" i="38"/>
  <c r="V72" i="38"/>
  <c r="Z73" i="38"/>
  <c r="AA73" i="38"/>
  <c r="V73" i="38"/>
  <c r="Z74" i="38"/>
  <c r="AA74" i="38"/>
  <c r="V74" i="38"/>
  <c r="Z75" i="38"/>
  <c r="AA75" i="38"/>
  <c r="V75" i="38"/>
  <c r="Z76" i="38"/>
  <c r="AA76" i="38"/>
  <c r="V76" i="38"/>
  <c r="AF59" i="38"/>
  <c r="AG59" i="38"/>
  <c r="D58" i="38"/>
  <c r="K5" i="88"/>
  <c r="K6" i="88"/>
  <c r="K9" i="88"/>
  <c r="K11" i="88"/>
  <c r="K14" i="88"/>
  <c r="AB59" i="38"/>
  <c r="K8" i="88"/>
  <c r="K10" i="88"/>
  <c r="K16" i="88"/>
  <c r="AB61" i="38"/>
  <c r="K7" i="88"/>
  <c r="AB63" i="38"/>
  <c r="K15" i="88"/>
  <c r="AB58" i="38"/>
  <c r="AB62" i="38"/>
  <c r="K13" i="88"/>
  <c r="K12" i="88"/>
  <c r="AB60" i="38"/>
  <c r="AH59" i="38"/>
  <c r="F58" i="38"/>
  <c r="AC59" i="38"/>
  <c r="AC61" i="38"/>
  <c r="AC63" i="38"/>
  <c r="AC58" i="38"/>
  <c r="AC62" i="38"/>
  <c r="AC60" i="38"/>
  <c r="AI59" i="38"/>
  <c r="H58" i="38"/>
  <c r="AF60" i="38"/>
  <c r="AG60" i="38"/>
  <c r="D59" i="38"/>
  <c r="AH60" i="38"/>
  <c r="F59" i="38"/>
  <c r="AI60" i="38"/>
  <c r="H59" i="38"/>
  <c r="AF61" i="38"/>
  <c r="AG61" i="38"/>
  <c r="D60" i="38"/>
  <c r="AH61" i="38"/>
  <c r="F60" i="38"/>
  <c r="AI61" i="38"/>
  <c r="H60" i="38"/>
  <c r="AF62" i="38"/>
  <c r="AG62" i="38"/>
  <c r="D61" i="38"/>
  <c r="AH62" i="38"/>
  <c r="F61" i="38"/>
  <c r="AI62" i="38"/>
  <c r="H61" i="38"/>
  <c r="K17" i="88"/>
  <c r="K18" i="88"/>
  <c r="K19" i="88"/>
  <c r="K20" i="88"/>
  <c r="K21" i="88"/>
  <c r="K22" i="88"/>
  <c r="K23" i="88"/>
  <c r="K24" i="88"/>
  <c r="K25" i="88"/>
  <c r="K26" i="88"/>
  <c r="K27" i="88"/>
  <c r="K28" i="88"/>
  <c r="K29" i="88"/>
  <c r="K30" i="88"/>
  <c r="K31" i="88"/>
  <c r="K32" i="88"/>
  <c r="K33" i="88"/>
  <c r="K34" i="88"/>
  <c r="K35" i="88"/>
  <c r="K36" i="88"/>
  <c r="K37" i="88"/>
  <c r="K38" i="88"/>
  <c r="K39" i="88"/>
  <c r="K40" i="88"/>
  <c r="K41" i="88"/>
  <c r="K42" i="88"/>
  <c r="K43" i="88"/>
  <c r="K44" i="88"/>
  <c r="K45" i="88"/>
  <c r="K46" i="88"/>
  <c r="K47" i="88"/>
  <c r="K48" i="88"/>
  <c r="K49" i="88"/>
  <c r="K50" i="88"/>
  <c r="K51" i="88"/>
  <c r="K52" i="88"/>
  <c r="K53" i="88"/>
  <c r="K54" i="88"/>
  <c r="K55" i="88"/>
  <c r="K56" i="88"/>
  <c r="K57" i="88"/>
  <c r="K58" i="88"/>
  <c r="K59" i="88"/>
  <c r="K60" i="88"/>
  <c r="K61" i="88"/>
  <c r="K62" i="88"/>
  <c r="K63" i="88"/>
  <c r="K64" i="88"/>
  <c r="K65" i="88"/>
  <c r="K66" i="88"/>
  <c r="K67" i="88"/>
  <c r="K68" i="88"/>
  <c r="K69" i="88"/>
  <c r="K70" i="88"/>
  <c r="K71" i="88"/>
  <c r="K72" i="88"/>
  <c r="K73" i="88"/>
  <c r="K74" i="88"/>
  <c r="K75" i="88"/>
  <c r="K76" i="88"/>
  <c r="K77" i="88"/>
  <c r="K78" i="88"/>
  <c r="K79" i="88"/>
  <c r="K80" i="88"/>
  <c r="K81" i="88"/>
  <c r="K82" i="88"/>
  <c r="K83" i="88"/>
  <c r="K84" i="88"/>
  <c r="K85" i="88"/>
  <c r="K86" i="88"/>
  <c r="K87" i="88"/>
  <c r="K88" i="88"/>
  <c r="K89" i="88"/>
  <c r="K90" i="88"/>
  <c r="K91" i="88"/>
  <c r="K92" i="88"/>
  <c r="K93" i="88"/>
  <c r="K94" i="88"/>
  <c r="K95" i="88"/>
  <c r="K96" i="88"/>
  <c r="K97" i="88"/>
  <c r="K98" i="88"/>
  <c r="K99" i="88"/>
  <c r="K100" i="88"/>
  <c r="K101" i="88"/>
  <c r="K102" i="88"/>
  <c r="K103" i="88"/>
  <c r="K104" i="88"/>
  <c r="AF58" i="38"/>
  <c r="AI58" i="38"/>
  <c r="H57" i="38"/>
  <c r="AH58" i="38"/>
  <c r="F57" i="38"/>
  <c r="AG58" i="38"/>
  <c r="D57" i="38"/>
  <c r="C58" i="38"/>
  <c r="C59" i="38"/>
  <c r="C60" i="38"/>
  <c r="C61" i="38"/>
  <c r="C57" i="38"/>
  <c r="Q5" i="107"/>
  <c r="Q6" i="107"/>
  <c r="Q7" i="107"/>
  <c r="Q8" i="107"/>
  <c r="Q9" i="107"/>
  <c r="Q4" i="107"/>
  <c r="P5" i="107"/>
  <c r="P6" i="107"/>
  <c r="P7" i="107"/>
  <c r="P8" i="107"/>
  <c r="P9" i="107"/>
  <c r="P4" i="107"/>
  <c r="O6" i="107"/>
  <c r="O7" i="107"/>
  <c r="O8" i="107"/>
  <c r="O9" i="107"/>
  <c r="O5" i="107"/>
  <c r="G12" i="76"/>
  <c r="M13" i="76"/>
  <c r="G13" i="76"/>
  <c r="M14" i="76"/>
  <c r="G24" i="76"/>
  <c r="M15" i="76"/>
  <c r="G25" i="76"/>
  <c r="M16" i="76"/>
  <c r="G26" i="76"/>
  <c r="M17" i="76"/>
  <c r="G27" i="76"/>
  <c r="M18" i="76"/>
  <c r="G28" i="76"/>
  <c r="M19" i="76"/>
  <c r="G29" i="76"/>
  <c r="M20" i="76"/>
  <c r="G30" i="76"/>
  <c r="M21" i="76"/>
  <c r="G31" i="76"/>
  <c r="M22" i="76"/>
  <c r="G32" i="76"/>
  <c r="M23" i="76"/>
  <c r="G33" i="76"/>
  <c r="M24" i="76"/>
  <c r="G34" i="76"/>
  <c r="M25" i="76"/>
  <c r="G5" i="76"/>
  <c r="M6" i="76"/>
  <c r="G10" i="76"/>
  <c r="M11" i="76"/>
  <c r="G6" i="76"/>
  <c r="M7" i="76"/>
  <c r="G7" i="76"/>
  <c r="M8" i="76"/>
  <c r="G8" i="76"/>
  <c r="M9" i="76"/>
  <c r="G9" i="76"/>
  <c r="M10" i="76"/>
  <c r="G11" i="76"/>
  <c r="M12" i="76"/>
  <c r="N6" i="76"/>
  <c r="N7" i="76"/>
  <c r="N8" i="76"/>
  <c r="N9" i="76"/>
  <c r="N10" i="76"/>
  <c r="N11" i="76"/>
  <c r="N12" i="76"/>
  <c r="N13" i="76"/>
  <c r="N14" i="76"/>
  <c r="N15" i="76"/>
  <c r="N16" i="76"/>
  <c r="N17" i="76"/>
  <c r="N18" i="76"/>
  <c r="N19" i="76"/>
  <c r="N20" i="76"/>
  <c r="N21" i="76"/>
  <c r="N22" i="76"/>
  <c r="N23" i="76"/>
  <c r="N24" i="76"/>
  <c r="N25" i="76"/>
  <c r="C6" i="87"/>
  <c r="J5" i="87"/>
  <c r="M5" i="87"/>
  <c r="C7" i="87"/>
  <c r="J6" i="87"/>
  <c r="M6" i="87"/>
  <c r="C8" i="87"/>
  <c r="J7" i="87"/>
  <c r="M7" i="87"/>
  <c r="C9" i="87"/>
  <c r="J8" i="87"/>
  <c r="M8" i="87"/>
  <c r="C10" i="87"/>
  <c r="J9" i="87"/>
  <c r="M9" i="87"/>
  <c r="N6" i="94"/>
  <c r="G12" i="94"/>
  <c r="M13" i="94"/>
  <c r="G23" i="94"/>
  <c r="M14" i="94"/>
  <c r="G24" i="94"/>
  <c r="M15" i="94"/>
  <c r="G25" i="94"/>
  <c r="M16" i="94"/>
  <c r="G26" i="94"/>
  <c r="M17" i="94"/>
  <c r="G27" i="94"/>
  <c r="M18" i="94"/>
  <c r="G28" i="94"/>
  <c r="M19" i="94"/>
  <c r="G29" i="94"/>
  <c r="M20" i="94"/>
  <c r="G30" i="94"/>
  <c r="M21" i="94"/>
  <c r="G31" i="94"/>
  <c r="M22" i="94"/>
  <c r="G32" i="94"/>
  <c r="M23" i="94"/>
  <c r="G33" i="94"/>
  <c r="M24" i="94"/>
  <c r="G34" i="94"/>
  <c r="M25" i="94"/>
  <c r="G9" i="94"/>
  <c r="M10" i="94"/>
  <c r="G5" i="94"/>
  <c r="M6" i="94"/>
  <c r="G6" i="94"/>
  <c r="M7" i="94"/>
  <c r="G7" i="94"/>
  <c r="M8" i="94"/>
  <c r="G8" i="94"/>
  <c r="M9" i="94"/>
  <c r="G10" i="94"/>
  <c r="M11" i="94"/>
  <c r="G11" i="94"/>
  <c r="M12" i="94"/>
  <c r="E6" i="87"/>
  <c r="J10" i="87"/>
  <c r="M10" i="87"/>
  <c r="N10" i="94"/>
  <c r="E7" i="87"/>
  <c r="J11" i="87"/>
  <c r="M11" i="87"/>
  <c r="N9" i="94"/>
  <c r="E8" i="87"/>
  <c r="J12" i="87"/>
  <c r="M12" i="87"/>
  <c r="N7" i="94"/>
  <c r="E9" i="87"/>
  <c r="J13" i="87"/>
  <c r="M13" i="87"/>
  <c r="N12" i="94"/>
  <c r="E10" i="87"/>
  <c r="J14" i="87"/>
  <c r="M14" i="87"/>
  <c r="N10" i="85"/>
  <c r="G10" i="85"/>
  <c r="M11" i="85"/>
  <c r="G21" i="85"/>
  <c r="M12" i="85"/>
  <c r="G22" i="85"/>
  <c r="M13" i="85"/>
  <c r="G23" i="85"/>
  <c r="M14" i="85"/>
  <c r="G24" i="85"/>
  <c r="M15" i="85"/>
  <c r="G25" i="85"/>
  <c r="M16" i="85"/>
  <c r="G26" i="85"/>
  <c r="M17" i="85"/>
  <c r="G27" i="85"/>
  <c r="M18" i="85"/>
  <c r="G28" i="85"/>
  <c r="M19" i="85"/>
  <c r="G29" i="85"/>
  <c r="M20" i="85"/>
  <c r="G30" i="85"/>
  <c r="M21" i="85"/>
  <c r="G31" i="85"/>
  <c r="M22" i="85"/>
  <c r="G32" i="85"/>
  <c r="M23" i="85"/>
  <c r="G33" i="85"/>
  <c r="M24" i="85"/>
  <c r="G34" i="85"/>
  <c r="M25" i="85"/>
  <c r="G5" i="85"/>
  <c r="M6" i="85"/>
  <c r="G6" i="85"/>
  <c r="M7" i="85"/>
  <c r="G7" i="85"/>
  <c r="M8" i="85"/>
  <c r="G8" i="85"/>
  <c r="M9" i="85"/>
  <c r="G9" i="85"/>
  <c r="M10" i="85"/>
  <c r="C14" i="87"/>
  <c r="J15" i="87"/>
  <c r="M15" i="87"/>
  <c r="N9" i="85"/>
  <c r="C15" i="87"/>
  <c r="J16" i="87"/>
  <c r="M16" i="87"/>
  <c r="N8" i="85"/>
  <c r="C16" i="87"/>
  <c r="J17" i="87"/>
  <c r="M17" i="87"/>
  <c r="N6" i="85"/>
  <c r="C17" i="87"/>
  <c r="J18" i="87"/>
  <c r="M18" i="87"/>
  <c r="N7" i="85"/>
  <c r="C18" i="87"/>
  <c r="J19" i="87"/>
  <c r="M19" i="87"/>
  <c r="N9" i="95"/>
  <c r="G20" i="95"/>
  <c r="M11" i="95"/>
  <c r="G21" i="95"/>
  <c r="M12" i="95"/>
  <c r="G22" i="95"/>
  <c r="M13" i="95"/>
  <c r="G23" i="95"/>
  <c r="M14" i="95"/>
  <c r="G24" i="95"/>
  <c r="M15" i="95"/>
  <c r="G25" i="95"/>
  <c r="M16" i="95"/>
  <c r="G26" i="95"/>
  <c r="M17" i="95"/>
  <c r="G27" i="95"/>
  <c r="M18" i="95"/>
  <c r="G28" i="95"/>
  <c r="M19" i="95"/>
  <c r="G29" i="95"/>
  <c r="M20" i="95"/>
  <c r="G30" i="95"/>
  <c r="M21" i="95"/>
  <c r="G31" i="95"/>
  <c r="M22" i="95"/>
  <c r="G32" i="95"/>
  <c r="M23" i="95"/>
  <c r="G33" i="95"/>
  <c r="M24" i="95"/>
  <c r="G34" i="95"/>
  <c r="M25" i="95"/>
  <c r="G5" i="95"/>
  <c r="M6" i="95"/>
  <c r="G6" i="95"/>
  <c r="M7" i="95"/>
  <c r="G7" i="95"/>
  <c r="M8" i="95"/>
  <c r="G8" i="95"/>
  <c r="M9" i="95"/>
  <c r="G9" i="95"/>
  <c r="M10" i="95"/>
  <c r="E14" i="87"/>
  <c r="J20" i="87"/>
  <c r="M20" i="87"/>
  <c r="N8" i="95"/>
  <c r="E15" i="87"/>
  <c r="J21" i="87"/>
  <c r="M21" i="87"/>
  <c r="N6" i="95"/>
  <c r="E16" i="87"/>
  <c r="J22" i="87"/>
  <c r="M22" i="87"/>
  <c r="N10" i="95"/>
  <c r="E17" i="87"/>
  <c r="J23" i="87"/>
  <c r="M23" i="87"/>
  <c r="N7" i="95"/>
  <c r="E18" i="87"/>
  <c r="J24" i="87"/>
  <c r="M24" i="87"/>
  <c r="C3" i="99"/>
  <c r="D3" i="99"/>
  <c r="C5" i="99"/>
  <c r="C8" i="107"/>
  <c r="E3" i="99"/>
  <c r="E5" i="99"/>
  <c r="C7" i="107"/>
  <c r="C5" i="107"/>
  <c r="D17" i="106"/>
  <c r="D16" i="106"/>
  <c r="D15" i="106"/>
  <c r="D14" i="106"/>
  <c r="G14" i="76"/>
  <c r="G15" i="76"/>
  <c r="G16" i="76"/>
  <c r="G17" i="76"/>
  <c r="G18" i="76"/>
  <c r="G19" i="76"/>
  <c r="G20" i="76"/>
  <c r="G21" i="76"/>
  <c r="G22" i="76"/>
  <c r="G23" i="76"/>
  <c r="G35" i="76"/>
  <c r="D20" i="92"/>
  <c r="G11" i="85"/>
  <c r="G12" i="85"/>
  <c r="G13" i="85"/>
  <c r="G14" i="85"/>
  <c r="G15" i="85"/>
  <c r="G16" i="85"/>
  <c r="G17" i="85"/>
  <c r="G18" i="85"/>
  <c r="G19" i="85"/>
  <c r="G20" i="85"/>
  <c r="G35" i="85"/>
  <c r="D22" i="92"/>
  <c r="G13" i="94"/>
  <c r="G14" i="94"/>
  <c r="G15" i="94"/>
  <c r="G16" i="94"/>
  <c r="G17" i="94"/>
  <c r="G18" i="94"/>
  <c r="G19" i="94"/>
  <c r="G20" i="94"/>
  <c r="G21" i="94"/>
  <c r="G22" i="94"/>
  <c r="G35" i="94"/>
  <c r="D21" i="92"/>
  <c r="G10" i="95"/>
  <c r="G11" i="95"/>
  <c r="G12" i="95"/>
  <c r="G13" i="95"/>
  <c r="G14" i="95"/>
  <c r="G15" i="95"/>
  <c r="G16" i="95"/>
  <c r="G17" i="95"/>
  <c r="G18" i="95"/>
  <c r="G19" i="95"/>
  <c r="G35" i="95"/>
  <c r="D23" i="92"/>
  <c r="C7" i="92"/>
  <c r="C9" i="92"/>
  <c r="C8" i="106"/>
  <c r="C5" i="106"/>
  <c r="K105" i="88"/>
  <c r="K106" i="88"/>
  <c r="K107" i="88"/>
  <c r="K108" i="88"/>
  <c r="K109" i="88"/>
  <c r="K110" i="88"/>
  <c r="K111" i="88"/>
  <c r="K112" i="88"/>
  <c r="K113" i="88"/>
  <c r="K114" i="88"/>
  <c r="K115" i="88"/>
  <c r="K116" i="88"/>
  <c r="K117" i="88"/>
  <c r="K118" i="88"/>
  <c r="K119" i="88"/>
  <c r="K120" i="88"/>
  <c r="K121" i="88"/>
  <c r="K122" i="88"/>
  <c r="K123" i="88"/>
  <c r="K124" i="88"/>
  <c r="K125" i="88"/>
  <c r="K126" i="88"/>
  <c r="K127" i="88"/>
  <c r="K128" i="88"/>
  <c r="K129" i="88"/>
  <c r="K130" i="88"/>
  <c r="K131" i="88"/>
  <c r="K132" i="88"/>
  <c r="K133" i="88"/>
  <c r="K134" i="88"/>
  <c r="K135" i="88"/>
  <c r="K136" i="88"/>
  <c r="K137" i="88"/>
  <c r="K138" i="88"/>
  <c r="K139" i="88"/>
  <c r="K140" i="88"/>
  <c r="K141" i="88"/>
  <c r="K142" i="88"/>
  <c r="K143" i="88"/>
  <c r="K144" i="88"/>
  <c r="K145" i="88"/>
  <c r="K146" i="88"/>
  <c r="K147" i="88"/>
  <c r="K148" i="88"/>
  <c r="K149" i="88"/>
  <c r="K150" i="88"/>
  <c r="K151" i="88"/>
  <c r="K152" i="88"/>
  <c r="K153" i="88"/>
  <c r="K154" i="88"/>
  <c r="K155" i="88"/>
  <c r="K156" i="88"/>
  <c r="K157" i="88"/>
  <c r="K158" i="88"/>
  <c r="K159" i="88"/>
  <c r="K160" i="88"/>
  <c r="K161" i="88"/>
  <c r="K162" i="88"/>
  <c r="K163" i="88"/>
  <c r="K164" i="88"/>
  <c r="K165" i="88"/>
  <c r="K166" i="88"/>
  <c r="K167" i="88"/>
  <c r="K168" i="88"/>
  <c r="K169" i="88"/>
  <c r="K170" i="88"/>
  <c r="K171" i="88"/>
  <c r="K172" i="88"/>
  <c r="K173" i="88"/>
  <c r="K174" i="88"/>
  <c r="K175" i="88"/>
  <c r="K176" i="88"/>
  <c r="K177" i="88"/>
  <c r="K178" i="88"/>
  <c r="K179" i="88"/>
  <c r="K180" i="88"/>
  <c r="K181" i="88"/>
  <c r="K182" i="88"/>
  <c r="K183" i="88"/>
  <c r="K184" i="88"/>
  <c r="K185" i="88"/>
  <c r="K186" i="88"/>
  <c r="K187" i="88"/>
  <c r="K188" i="88"/>
  <c r="K189" i="88"/>
  <c r="K190" i="88"/>
  <c r="K191" i="88"/>
  <c r="K192" i="88"/>
  <c r="K193" i="88"/>
  <c r="K194" i="88"/>
  <c r="K195" i="88"/>
  <c r="K196" i="88"/>
  <c r="K197" i="88"/>
  <c r="K198" i="88"/>
  <c r="K199" i="88"/>
  <c r="K200" i="88"/>
  <c r="K201" i="88"/>
  <c r="K202" i="88"/>
  <c r="K203" i="88"/>
  <c r="K204" i="88"/>
  <c r="K205" i="88"/>
  <c r="K206" i="88"/>
  <c r="K207" i="88"/>
  <c r="K208" i="88"/>
  <c r="K209" i="88"/>
  <c r="K210" i="88"/>
  <c r="K211" i="88"/>
  <c r="K212" i="88"/>
  <c r="K213" i="88"/>
  <c r="K214" i="88"/>
  <c r="K215" i="88"/>
  <c r="K216" i="88"/>
  <c r="K217" i="88"/>
  <c r="K218" i="88"/>
  <c r="K219" i="88"/>
  <c r="K220" i="88"/>
  <c r="K221" i="88"/>
  <c r="K222" i="88"/>
  <c r="K223" i="88"/>
  <c r="K224" i="88"/>
  <c r="K225" i="88"/>
  <c r="K226" i="88"/>
  <c r="K227" i="88"/>
  <c r="K228" i="88"/>
  <c r="K229" i="88"/>
  <c r="K230" i="88"/>
  <c r="K231" i="88"/>
  <c r="K232" i="88"/>
  <c r="K233" i="88"/>
  <c r="K234" i="88"/>
  <c r="K235" i="88"/>
  <c r="K236" i="88"/>
  <c r="K237" i="88"/>
  <c r="K238" i="88"/>
  <c r="K239" i="88"/>
  <c r="K240" i="88"/>
  <c r="K241" i="88"/>
  <c r="K242" i="88"/>
  <c r="K243" i="88"/>
  <c r="K244" i="88"/>
  <c r="K245" i="88"/>
  <c r="K246" i="88"/>
  <c r="K247" i="88"/>
  <c r="K248" i="88"/>
  <c r="K249" i="88"/>
  <c r="K250" i="88"/>
  <c r="K251" i="88"/>
  <c r="K252" i="88"/>
  <c r="K253" i="88"/>
  <c r="K254" i="88"/>
  <c r="S8" i="99"/>
  <c r="D50" i="38"/>
  <c r="S9" i="99"/>
  <c r="D51" i="38"/>
  <c r="S10" i="99"/>
  <c r="D52" i="38"/>
  <c r="S11" i="99"/>
  <c r="D53" i="38"/>
  <c r="S7" i="99"/>
  <c r="D49" i="38"/>
  <c r="S4" i="99"/>
  <c r="K50" i="38"/>
  <c r="S3" i="99"/>
  <c r="K49" i="38"/>
  <c r="G105" i="88"/>
  <c r="G106" i="88"/>
  <c r="G107" i="88"/>
  <c r="G108" i="88"/>
  <c r="G109" i="88"/>
  <c r="G110" i="88"/>
  <c r="G111" i="88"/>
  <c r="G112" i="88"/>
  <c r="G113" i="88"/>
  <c r="G114" i="88"/>
  <c r="G115" i="88"/>
  <c r="G116" i="88"/>
  <c r="G117" i="88"/>
  <c r="G118" i="88"/>
  <c r="G119" i="88"/>
  <c r="G120" i="88"/>
  <c r="G121" i="88"/>
  <c r="G122" i="88"/>
  <c r="G123" i="88"/>
  <c r="G124" i="88"/>
  <c r="G125" i="88"/>
  <c r="G126" i="88"/>
  <c r="G127" i="88"/>
  <c r="G128" i="88"/>
  <c r="G129" i="88"/>
  <c r="G130" i="88"/>
  <c r="G131" i="88"/>
  <c r="G132" i="88"/>
  <c r="G133" i="88"/>
  <c r="G134" i="88"/>
  <c r="G135" i="88"/>
  <c r="G136" i="88"/>
  <c r="G137" i="88"/>
  <c r="G138" i="88"/>
  <c r="G139" i="88"/>
  <c r="G140" i="88"/>
  <c r="G141" i="88"/>
  <c r="G142" i="88"/>
  <c r="G143" i="88"/>
  <c r="G144" i="88"/>
  <c r="G145" i="88"/>
  <c r="G146" i="88"/>
  <c r="G147" i="88"/>
  <c r="G148" i="88"/>
  <c r="G149" i="88"/>
  <c r="G150" i="88"/>
  <c r="G151" i="88"/>
  <c r="G152" i="88"/>
  <c r="G153" i="88"/>
  <c r="G154" i="88"/>
  <c r="G155" i="88"/>
  <c r="G156" i="88"/>
  <c r="G157" i="88"/>
  <c r="G158" i="88"/>
  <c r="G159" i="88"/>
  <c r="G160" i="88"/>
  <c r="G161" i="88"/>
  <c r="G162" i="88"/>
  <c r="G163" i="88"/>
  <c r="G164" i="88"/>
  <c r="G165" i="88"/>
  <c r="G166" i="88"/>
  <c r="G167" i="88"/>
  <c r="G168" i="88"/>
  <c r="G169" i="88"/>
  <c r="G170" i="88"/>
  <c r="G171" i="88"/>
  <c r="G172" i="88"/>
  <c r="G173" i="88"/>
  <c r="G174" i="88"/>
  <c r="G175" i="88"/>
  <c r="G176" i="88"/>
  <c r="G177" i="88"/>
  <c r="G178" i="88"/>
  <c r="G179" i="88"/>
  <c r="G180" i="88"/>
  <c r="G181" i="88"/>
  <c r="G182" i="88"/>
  <c r="G183" i="88"/>
  <c r="G184" i="88"/>
  <c r="G185" i="88"/>
  <c r="G186" i="88"/>
  <c r="G187" i="88"/>
  <c r="G188" i="88"/>
  <c r="G189" i="88"/>
  <c r="G190" i="88"/>
  <c r="G191" i="88"/>
  <c r="G192" i="88"/>
  <c r="G193" i="88"/>
  <c r="G194" i="88"/>
  <c r="G195" i="88"/>
  <c r="G196" i="88"/>
  <c r="G197" i="88"/>
  <c r="G198" i="88"/>
  <c r="G199" i="88"/>
  <c r="G200" i="88"/>
  <c r="G201" i="88"/>
  <c r="G202" i="88"/>
  <c r="G203" i="88"/>
  <c r="G204" i="88"/>
  <c r="G205" i="88"/>
  <c r="G206" i="88"/>
  <c r="G207" i="88"/>
  <c r="G208" i="88"/>
  <c r="G209" i="88"/>
  <c r="G210" i="88"/>
  <c r="G211" i="88"/>
  <c r="G212" i="88"/>
  <c r="G213" i="88"/>
  <c r="G214" i="88"/>
  <c r="G215" i="88"/>
  <c r="G216" i="88"/>
  <c r="G217" i="88"/>
  <c r="G218" i="88"/>
  <c r="G219" i="88"/>
  <c r="G220" i="88"/>
  <c r="G221" i="88"/>
  <c r="G222" i="88"/>
  <c r="G223" i="88"/>
  <c r="G224" i="88"/>
  <c r="G225" i="88"/>
  <c r="G226" i="88"/>
  <c r="G227" i="88"/>
  <c r="G228" i="88"/>
  <c r="G229" i="88"/>
  <c r="G230" i="88"/>
  <c r="G231" i="88"/>
  <c r="G232" i="88"/>
  <c r="G233" i="88"/>
  <c r="G234" i="88"/>
  <c r="G235" i="88"/>
  <c r="G236" i="88"/>
  <c r="G237" i="88"/>
  <c r="G238" i="88"/>
  <c r="G239" i="88"/>
  <c r="G240" i="88"/>
  <c r="G241" i="88"/>
  <c r="G242" i="88"/>
  <c r="G243" i="88"/>
  <c r="G244" i="88"/>
  <c r="G245" i="88"/>
  <c r="G246" i="88"/>
  <c r="G247" i="88"/>
  <c r="G248" i="88"/>
  <c r="G249" i="88"/>
  <c r="G250" i="88"/>
  <c r="G251" i="88"/>
  <c r="G252" i="88"/>
  <c r="G253" i="88"/>
  <c r="G254" i="88"/>
  <c r="D30" i="38"/>
  <c r="D17" i="92"/>
  <c r="D16" i="92"/>
  <c r="E17" i="92"/>
  <c r="D39" i="38"/>
  <c r="P8" i="88" a="1"/>
  <c r="P8" i="88"/>
  <c r="P12" i="88" a="1"/>
  <c r="P12" i="88"/>
  <c r="P18" i="88" a="1"/>
  <c r="P18" i="88"/>
  <c r="P22" i="88" a="1"/>
  <c r="O15" i="76"/>
  <c r="O17" i="76"/>
  <c r="O19" i="76"/>
  <c r="P30" i="88" a="1"/>
  <c r="P30" i="88"/>
  <c r="O25" i="76"/>
  <c r="R8" i="88" a="1"/>
  <c r="B7" i="85"/>
  <c r="O10" i="85"/>
  <c r="R13" i="88" a="1"/>
  <c r="R17" i="88" a="1"/>
  <c r="R17" i="88"/>
  <c r="R19" i="88" a="1"/>
  <c r="B21" i="85"/>
  <c r="B23" i="85"/>
  <c r="B25" i="85"/>
  <c r="B27" i="85"/>
  <c r="B29" i="85"/>
  <c r="B31" i="85"/>
  <c r="B33" i="85"/>
  <c r="B6" i="94"/>
  <c r="O8" i="94"/>
  <c r="B10" i="94"/>
  <c r="B11" i="94"/>
  <c r="B14" i="94"/>
  <c r="B15" i="94"/>
  <c r="B18" i="94"/>
  <c r="B19" i="94"/>
  <c r="B20" i="94"/>
  <c r="B22" i="94"/>
  <c r="B23" i="94"/>
  <c r="Q24" i="88" a="1"/>
  <c r="Q24" i="88"/>
  <c r="B26" i="94"/>
  <c r="O19" i="94"/>
  <c r="O21" i="94"/>
  <c r="O22" i="94"/>
  <c r="B32" i="94"/>
  <c r="B8" i="95"/>
  <c r="B12" i="95"/>
  <c r="B15" i="95"/>
  <c r="B16" i="95"/>
  <c r="B20" i="95"/>
  <c r="O15" i="95"/>
  <c r="B26" i="95"/>
  <c r="O19" i="95"/>
  <c r="B32" i="95"/>
  <c r="C9" i="100"/>
  <c r="S19" i="106"/>
  <c r="X115" i="38"/>
  <c r="Y115" i="38"/>
  <c r="X114" i="38"/>
  <c r="Z114" i="38"/>
  <c r="X113" i="38"/>
  <c r="Y113" i="38"/>
  <c r="X112" i="38"/>
  <c r="V112" i="38"/>
  <c r="X111" i="38"/>
  <c r="Y111" i="38"/>
  <c r="X110" i="38"/>
  <c r="AA110" i="38"/>
  <c r="X109" i="38"/>
  <c r="T109" i="38"/>
  <c r="X108" i="38"/>
  <c r="X107" i="38"/>
  <c r="Y107" i="38"/>
  <c r="X106" i="38"/>
  <c r="AA106" i="38"/>
  <c r="X105" i="38"/>
  <c r="Y105" i="38"/>
  <c r="X104" i="38"/>
  <c r="V104" i="38"/>
  <c r="X103" i="38"/>
  <c r="Y103" i="38"/>
  <c r="X102" i="38"/>
  <c r="AA102" i="38"/>
  <c r="X101" i="38"/>
  <c r="Y101" i="38"/>
  <c r="X100" i="38"/>
  <c r="AA100" i="38"/>
  <c r="X99" i="38"/>
  <c r="Z99" i="38"/>
  <c r="X98" i="38"/>
  <c r="Y98" i="38"/>
  <c r="X97" i="38"/>
  <c r="Z97" i="38"/>
  <c r="X96" i="38"/>
  <c r="AA96" i="38"/>
  <c r="X95" i="38"/>
  <c r="Z95" i="38"/>
  <c r="X94" i="38"/>
  <c r="Y94" i="38"/>
  <c r="U94" i="38"/>
  <c r="X93" i="38"/>
  <c r="Z93" i="38"/>
  <c r="X92" i="38"/>
  <c r="AA92" i="38"/>
  <c r="X91" i="38"/>
  <c r="Z91" i="38"/>
  <c r="X90" i="38"/>
  <c r="AA90" i="38"/>
  <c r="X89" i="38"/>
  <c r="Z89" i="38"/>
  <c r="C10" i="100"/>
  <c r="C71" i="38"/>
  <c r="V103" i="38"/>
  <c r="T106" i="38"/>
  <c r="AA93" i="38"/>
  <c r="V101" i="38"/>
  <c r="U110" i="38"/>
  <c r="V111" i="38"/>
  <c r="V115" i="38"/>
  <c r="T93" i="38"/>
  <c r="Z111" i="38"/>
  <c r="V114" i="38"/>
  <c r="U102" i="38"/>
  <c r="U111" i="38"/>
  <c r="AA111" i="38"/>
  <c r="T113" i="38"/>
  <c r="T91" i="38"/>
  <c r="V93" i="38"/>
  <c r="AA97" i="38"/>
  <c r="T105" i="38"/>
  <c r="AA114" i="38"/>
  <c r="AA91" i="38"/>
  <c r="V91" i="38"/>
  <c r="T101" i="38"/>
  <c r="Z102" i="38"/>
  <c r="Y109" i="38"/>
  <c r="Y99" i="38"/>
  <c r="U107" i="38"/>
  <c r="Y110" i="38"/>
  <c r="T114" i="38"/>
  <c r="Y114" i="38"/>
  <c r="Z115" i="38"/>
  <c r="Z98" i="38"/>
  <c r="Y91" i="38"/>
  <c r="Y93" i="38"/>
  <c r="T95" i="38"/>
  <c r="Y97" i="38"/>
  <c r="T99" i="38"/>
  <c r="U103" i="38"/>
  <c r="Y106" i="38"/>
  <c r="T110" i="38"/>
  <c r="Z110" i="38"/>
  <c r="U114" i="38"/>
  <c r="U115" i="38"/>
  <c r="AA115" i="38"/>
  <c r="Z108" i="38"/>
  <c r="U108" i="38"/>
  <c r="Y108" i="38"/>
  <c r="T108" i="38"/>
  <c r="V89" i="38"/>
  <c r="T92" i="38"/>
  <c r="Y92" i="38"/>
  <c r="U93" i="38"/>
  <c r="AA94" i="38"/>
  <c r="Y96" i="38"/>
  <c r="V98" i="38"/>
  <c r="T100" i="38"/>
  <c r="AA101" i="38"/>
  <c r="U101" i="38"/>
  <c r="AA108" i="38"/>
  <c r="AA109" i="38"/>
  <c r="V109" i="38"/>
  <c r="Z109" i="38"/>
  <c r="U109" i="38"/>
  <c r="Z92" i="38"/>
  <c r="Z112" i="38"/>
  <c r="U112" i="38"/>
  <c r="Y112" i="38"/>
  <c r="T112" i="38"/>
  <c r="U92" i="38"/>
  <c r="U100" i="38"/>
  <c r="Z104" i="38"/>
  <c r="Y104" i="38"/>
  <c r="AA89" i="38"/>
  <c r="U91" i="38"/>
  <c r="V92" i="38"/>
  <c r="U95" i="38"/>
  <c r="T98" i="38"/>
  <c r="V100" i="38"/>
  <c r="AA105" i="38"/>
  <c r="Z105" i="38"/>
  <c r="V108" i="38"/>
  <c r="AA112" i="38"/>
  <c r="AA113" i="38"/>
  <c r="V113" i="38"/>
  <c r="Z113" i="38"/>
  <c r="U113" i="38"/>
  <c r="V102" i="38"/>
  <c r="V110" i="38"/>
  <c r="T107" i="38"/>
  <c r="T111" i="38"/>
  <c r="T115" i="38"/>
  <c r="T90" i="38"/>
  <c r="Y90" i="38"/>
  <c r="T89" i="38"/>
  <c r="Y89" i="38"/>
  <c r="U90" i="38"/>
  <c r="Z90" i="38"/>
  <c r="U89" i="38"/>
  <c r="V90" i="38"/>
  <c r="C47" i="38" a="1"/>
  <c r="C47" i="38"/>
  <c r="B9" i="95"/>
  <c r="B17" i="95"/>
  <c r="B13" i="95"/>
  <c r="B10" i="95"/>
  <c r="B20" i="85"/>
  <c r="B19" i="85"/>
  <c r="B18" i="85"/>
  <c r="B17" i="85"/>
  <c r="B16" i="85"/>
  <c r="B15" i="85"/>
  <c r="B14" i="85"/>
  <c r="B13" i="85"/>
  <c r="B12" i="85"/>
  <c r="B11" i="85"/>
  <c r="B21" i="94"/>
  <c r="B17" i="94"/>
  <c r="B13" i="94"/>
  <c r="B23" i="76"/>
  <c r="B22" i="76"/>
  <c r="B21" i="76"/>
  <c r="B20" i="76"/>
  <c r="B19" i="76"/>
  <c r="B18" i="76"/>
  <c r="B17" i="76"/>
  <c r="B16" i="76"/>
  <c r="B15" i="76"/>
  <c r="B14" i="76"/>
  <c r="B6" i="76"/>
  <c r="B7" i="76"/>
  <c r="B9" i="76"/>
  <c r="B10" i="76"/>
  <c r="B11" i="76"/>
  <c r="B12" i="76"/>
  <c r="B13" i="76"/>
  <c r="B24" i="76"/>
  <c r="B25" i="76"/>
  <c r="B26" i="76"/>
  <c r="B27" i="76"/>
  <c r="B28" i="76"/>
  <c r="B29" i="76"/>
  <c r="B30" i="76"/>
  <c r="B31" i="76"/>
  <c r="B32" i="76"/>
  <c r="B33" i="76"/>
  <c r="B34" i="76"/>
  <c r="B9" i="94"/>
  <c r="O14" i="94"/>
  <c r="O20" i="94"/>
  <c r="O24" i="94"/>
  <c r="O6" i="85"/>
  <c r="B6" i="85"/>
  <c r="B8" i="85"/>
  <c r="B10" i="85"/>
  <c r="B22" i="85"/>
  <c r="B24" i="85"/>
  <c r="B26" i="85"/>
  <c r="B28" i="85"/>
  <c r="B30" i="85"/>
  <c r="B32" i="85"/>
  <c r="B34" i="85"/>
  <c r="O9" i="95"/>
  <c r="B21" i="95"/>
  <c r="B25" i="95"/>
  <c r="B29" i="95"/>
  <c r="B33" i="95"/>
  <c r="C6" i="100"/>
  <c r="C67" i="38"/>
  <c r="C7" i="100"/>
  <c r="C68" i="38"/>
  <c r="C8" i="100"/>
  <c r="C69" i="38"/>
  <c r="C11" i="100"/>
  <c r="C12" i="100"/>
  <c r="C13" i="100"/>
  <c r="C14" i="100"/>
  <c r="C15" i="100"/>
  <c r="C16" i="100"/>
  <c r="C17" i="100"/>
  <c r="C18" i="100"/>
  <c r="C19" i="100"/>
  <c r="C20" i="100"/>
  <c r="C21" i="100"/>
  <c r="C22" i="100"/>
  <c r="C23" i="100"/>
  <c r="C24" i="100"/>
  <c r="C85" i="38"/>
  <c r="C5" i="100"/>
  <c r="C66" i="38"/>
  <c r="O6" i="94"/>
  <c r="O10" i="95"/>
  <c r="O8" i="85"/>
  <c r="O6" i="76"/>
  <c r="O8" i="76"/>
  <c r="C34" i="38"/>
  <c r="P16" i="106"/>
  <c r="C35" i="38"/>
  <c r="P17" i="106"/>
  <c r="C36" i="38"/>
  <c r="P18" i="106"/>
  <c r="C33" i="38"/>
  <c r="P15" i="106"/>
  <c r="C28" i="38"/>
  <c r="N11" i="94"/>
  <c r="N11" i="95"/>
  <c r="N12" i="95"/>
  <c r="N13" i="95"/>
  <c r="N14" i="95"/>
  <c r="N15" i="95"/>
  <c r="N16" i="95"/>
  <c r="N17" i="95"/>
  <c r="N18" i="95"/>
  <c r="N19" i="95"/>
  <c r="N20" i="95"/>
  <c r="N21" i="95"/>
  <c r="N22" i="95"/>
  <c r="N23" i="95"/>
  <c r="N24" i="95"/>
  <c r="N25" i="95"/>
  <c r="N11" i="85"/>
  <c r="N12" i="85"/>
  <c r="N13" i="85"/>
  <c r="O13" i="85"/>
  <c r="N14" i="85"/>
  <c r="N15" i="85"/>
  <c r="N16" i="85"/>
  <c r="N17" i="85"/>
  <c r="O17" i="85"/>
  <c r="N18" i="85"/>
  <c r="N19" i="85"/>
  <c r="O19" i="85"/>
  <c r="N20" i="85"/>
  <c r="N21" i="85"/>
  <c r="O21" i="85"/>
  <c r="N22" i="85"/>
  <c r="N23" i="85"/>
  <c r="N24" i="85"/>
  <c r="N25" i="85"/>
  <c r="O25" i="85"/>
  <c r="C54" i="103"/>
  <c r="C53" i="103"/>
  <c r="C52" i="103"/>
  <c r="J112" i="38"/>
  <c r="C51" i="103"/>
  <c r="J111" i="38"/>
  <c r="C50" i="103"/>
  <c r="C49" i="103"/>
  <c r="C48" i="103"/>
  <c r="J108" i="38"/>
  <c r="C47" i="103"/>
  <c r="J107" i="38"/>
  <c r="C46" i="103"/>
  <c r="C45" i="103"/>
  <c r="C44" i="103"/>
  <c r="J104" i="38"/>
  <c r="C43" i="103"/>
  <c r="J103" i="38"/>
  <c r="C42" i="103"/>
  <c r="C41" i="103"/>
  <c r="C40" i="103"/>
  <c r="J100" i="38"/>
  <c r="C39" i="103"/>
  <c r="J99" i="38"/>
  <c r="C38" i="103"/>
  <c r="J98" i="38"/>
  <c r="C37" i="103"/>
  <c r="J97" i="38"/>
  <c r="C36" i="103"/>
  <c r="C35" i="103"/>
  <c r="C34" i="103"/>
  <c r="J94" i="38"/>
  <c r="C33" i="103"/>
  <c r="J93" i="38"/>
  <c r="C32" i="103"/>
  <c r="C31" i="103"/>
  <c r="C30" i="103"/>
  <c r="J90" i="38"/>
  <c r="C29" i="103"/>
  <c r="C114" i="38"/>
  <c r="C28" i="103"/>
  <c r="C27" i="103"/>
  <c r="C26" i="103"/>
  <c r="C25" i="103"/>
  <c r="C24" i="103"/>
  <c r="C109" i="38"/>
  <c r="C23" i="103"/>
  <c r="C108" i="38"/>
  <c r="C22" i="103"/>
  <c r="C21" i="103"/>
  <c r="C20" i="103"/>
  <c r="C105" i="38"/>
  <c r="C19" i="103"/>
  <c r="C104" i="38"/>
  <c r="C18" i="103"/>
  <c r="C17" i="103"/>
  <c r="C102" i="38"/>
  <c r="C16" i="103"/>
  <c r="C101" i="38"/>
  <c r="C15" i="103"/>
  <c r="C100" i="38"/>
  <c r="C14" i="103"/>
  <c r="C13" i="103"/>
  <c r="C12" i="103"/>
  <c r="C97" i="38"/>
  <c r="C11" i="103"/>
  <c r="C96" i="38"/>
  <c r="C10" i="103"/>
  <c r="C9" i="103"/>
  <c r="C94" i="38"/>
  <c r="C8" i="103"/>
  <c r="C93" i="38"/>
  <c r="C7" i="103"/>
  <c r="C92" i="38"/>
  <c r="C6" i="103"/>
  <c r="C91" i="38"/>
  <c r="C5" i="103"/>
  <c r="C90" i="38"/>
  <c r="O15" i="99"/>
  <c r="O16" i="99"/>
  <c r="O17" i="99"/>
  <c r="O18" i="99"/>
  <c r="O19" i="99"/>
  <c r="O20" i="99"/>
  <c r="O21" i="99"/>
  <c r="O22" i="99"/>
  <c r="O23" i="99"/>
  <c r="O24" i="99"/>
  <c r="O25" i="99"/>
  <c r="O26" i="99"/>
  <c r="O27" i="99"/>
  <c r="O28" i="99"/>
  <c r="O29" i="99"/>
  <c r="O30" i="99"/>
  <c r="O31" i="99"/>
  <c r="O32" i="99"/>
  <c r="O33" i="99"/>
  <c r="O34" i="99"/>
  <c r="M15" i="92"/>
  <c r="M16" i="92"/>
  <c r="M17" i="92"/>
  <c r="M14" i="92"/>
  <c r="Q6" i="92"/>
  <c r="N8" i="94"/>
  <c r="N13" i="94"/>
  <c r="N14" i="94"/>
  <c r="N15" i="94"/>
  <c r="N16" i="94"/>
  <c r="N17" i="94"/>
  <c r="N18" i="94"/>
  <c r="N19" i="94"/>
  <c r="N20" i="94"/>
  <c r="N21" i="94"/>
  <c r="N22" i="94"/>
  <c r="N23" i="94"/>
  <c r="N24" i="94"/>
  <c r="N25" i="94"/>
  <c r="M6" i="88"/>
  <c r="M7" i="88"/>
  <c r="M8" i="88"/>
  <c r="M9" i="88"/>
  <c r="M10" i="88"/>
  <c r="M11" i="88"/>
  <c r="M12" i="88"/>
  <c r="M13" i="88"/>
  <c r="M14" i="88"/>
  <c r="M15" i="88"/>
  <c r="M16" i="88"/>
  <c r="M17" i="88"/>
  <c r="M18" i="88"/>
  <c r="M19" i="88"/>
  <c r="M20" i="88"/>
  <c r="M21" i="88"/>
  <c r="M22" i="88"/>
  <c r="M23" i="88"/>
  <c r="M24" i="88"/>
  <c r="M25" i="88"/>
  <c r="M26" i="88"/>
  <c r="M27" i="88"/>
  <c r="M28" i="88"/>
  <c r="M29" i="88"/>
  <c r="M30" i="88"/>
  <c r="M31" i="88"/>
  <c r="M32" i="88"/>
  <c r="M33" i="88"/>
  <c r="M34" i="88"/>
  <c r="M35" i="88"/>
  <c r="M36" i="88"/>
  <c r="M37" i="88"/>
  <c r="M38" i="88"/>
  <c r="M39" i="88"/>
  <c r="M40" i="88"/>
  <c r="M41" i="88"/>
  <c r="M42" i="88"/>
  <c r="M43" i="88"/>
  <c r="M44" i="88"/>
  <c r="M45" i="88"/>
  <c r="M46" i="88"/>
  <c r="M47" i="88"/>
  <c r="M48" i="88"/>
  <c r="M49" i="88"/>
  <c r="M50" i="88"/>
  <c r="M51" i="88"/>
  <c r="M52" i="88"/>
  <c r="M53" i="88"/>
  <c r="M54" i="88"/>
  <c r="O14" i="76"/>
  <c r="O18" i="76"/>
  <c r="O22" i="76"/>
  <c r="O16" i="94"/>
  <c r="O25" i="94"/>
  <c r="M5" i="88"/>
  <c r="C41" i="38"/>
  <c r="F15" i="38"/>
  <c r="F16" i="38"/>
  <c r="F17" i="38"/>
  <c r="F18" i="38"/>
  <c r="C13" i="38"/>
  <c r="J13" i="38"/>
  <c r="D14" i="38"/>
  <c r="K14" i="38"/>
  <c r="D15" i="38"/>
  <c r="K15" i="38"/>
  <c r="M15" i="38"/>
  <c r="D16" i="38"/>
  <c r="K16" i="38"/>
  <c r="M16" i="38"/>
  <c r="D17" i="38"/>
  <c r="K17" i="38"/>
  <c r="M17" i="38"/>
  <c r="D18" i="38"/>
  <c r="K18" i="38"/>
  <c r="M18" i="38"/>
  <c r="C20" i="38"/>
  <c r="J20" i="38"/>
  <c r="D21" i="38"/>
  <c r="F21" i="38"/>
  <c r="K21" i="38"/>
  <c r="M21" i="38"/>
  <c r="D22" i="38"/>
  <c r="F22" i="38"/>
  <c r="K22" i="38"/>
  <c r="M22" i="38"/>
  <c r="D23" i="38"/>
  <c r="F23" i="38"/>
  <c r="K23" i="38"/>
  <c r="M23" i="38"/>
  <c r="D24" i="38"/>
  <c r="F24" i="38"/>
  <c r="K24" i="38"/>
  <c r="M24" i="38"/>
  <c r="D25" i="38"/>
  <c r="F25" i="38"/>
  <c r="K25" i="38"/>
  <c r="M25" i="38"/>
  <c r="C38" i="38"/>
  <c r="C39" i="38"/>
  <c r="C40" i="38"/>
  <c r="E40" i="38"/>
  <c r="F40" i="38"/>
  <c r="E41" i="38"/>
  <c r="F41" i="38"/>
  <c r="C42" i="38"/>
  <c r="E42" i="38"/>
  <c r="F42" i="38"/>
  <c r="A4" i="6"/>
  <c r="A3" i="6"/>
  <c r="O24" i="76"/>
  <c r="O20" i="76"/>
  <c r="O16" i="76"/>
  <c r="O9" i="85"/>
  <c r="O23" i="76"/>
  <c r="O7" i="85"/>
  <c r="O11" i="76"/>
  <c r="O11" i="85"/>
  <c r="O24" i="95"/>
  <c r="O21" i="76"/>
  <c r="O13" i="76"/>
  <c r="O23" i="85"/>
  <c r="O15" i="85"/>
  <c r="O16" i="95"/>
  <c r="O11" i="94"/>
  <c r="B30" i="95"/>
  <c r="S12" i="88" a="1"/>
  <c r="S12" i="88"/>
  <c r="S32" i="88" a="1"/>
  <c r="S32" i="88"/>
  <c r="B5" i="95"/>
  <c r="O7" i="94"/>
  <c r="O20" i="95"/>
  <c r="O12" i="95"/>
  <c r="O23" i="95"/>
  <c r="B24" i="95"/>
  <c r="B34" i="94"/>
  <c r="B30" i="94"/>
  <c r="Q6" i="88" a="1"/>
  <c r="Q6" i="88"/>
  <c r="Q22" i="88" a="1"/>
  <c r="Q22" i="88"/>
  <c r="Q8" i="88" a="1"/>
  <c r="Q8" i="88"/>
  <c r="Q13" i="88" a="1"/>
  <c r="Q13" i="88"/>
  <c r="Q11" i="88" a="1"/>
  <c r="Q11" i="88"/>
  <c r="Q27" i="88" a="1"/>
  <c r="Q27" i="88"/>
  <c r="Q20" i="88" a="1"/>
  <c r="Q20" i="88"/>
  <c r="Q25" i="88" a="1"/>
  <c r="Q25" i="88"/>
  <c r="B5" i="94"/>
  <c r="P16" i="88" a="1"/>
  <c r="P16" i="88"/>
  <c r="P20" i="88" a="1"/>
  <c r="P20" i="88"/>
  <c r="P32" i="88" a="1"/>
  <c r="P32" i="88"/>
  <c r="P10" i="88" a="1"/>
  <c r="P10" i="88"/>
  <c r="P34" i="88" a="1"/>
  <c r="P34" i="88"/>
  <c r="P7" i="88" a="1"/>
  <c r="P7" i="88"/>
  <c r="P31" i="88" a="1"/>
  <c r="P31" i="88"/>
  <c r="P13" i="88" a="1"/>
  <c r="P13" i="88"/>
  <c r="P17" i="88" a="1"/>
  <c r="P17" i="88"/>
  <c r="P29" i="88" a="1"/>
  <c r="P29" i="88"/>
  <c r="P33" i="88" a="1"/>
  <c r="P33" i="88"/>
  <c r="P14" i="88" a="1"/>
  <c r="P14" i="88"/>
  <c r="P22" i="88"/>
  <c r="P11" i="88" a="1"/>
  <c r="P11" i="88"/>
  <c r="P19" i="88" a="1"/>
  <c r="P19" i="88"/>
  <c r="B5" i="76"/>
  <c r="B33" i="94"/>
  <c r="B29" i="94"/>
  <c r="B7" i="94"/>
  <c r="O17" i="94"/>
  <c r="O12" i="76"/>
  <c r="B28" i="95"/>
  <c r="O11" i="95"/>
  <c r="R8" i="88"/>
  <c r="R16" i="88" a="1"/>
  <c r="R16" i="88"/>
  <c r="R20" i="88" a="1"/>
  <c r="R20" i="88"/>
  <c r="R32" i="88" a="1"/>
  <c r="R32" i="88"/>
  <c r="R6" i="88" a="1"/>
  <c r="R6" i="88"/>
  <c r="R30" i="88" a="1"/>
  <c r="R30" i="88"/>
  <c r="R11" i="88" a="1"/>
  <c r="R11" i="88"/>
  <c r="R19" i="88"/>
  <c r="R5" i="88" a="1"/>
  <c r="R5" i="88"/>
  <c r="R9" i="88" a="1"/>
  <c r="R9" i="88"/>
  <c r="R13" i="88"/>
  <c r="R21" i="88" a="1"/>
  <c r="R21" i="88"/>
  <c r="R25" i="88" a="1"/>
  <c r="R25" i="88"/>
  <c r="R10" i="88" a="1"/>
  <c r="R10" i="88"/>
  <c r="R18" i="88" a="1"/>
  <c r="R18" i="88"/>
  <c r="R7" i="88" a="1"/>
  <c r="R7" i="88"/>
  <c r="R15" i="88" a="1"/>
  <c r="R15" i="88"/>
  <c r="B5" i="85"/>
  <c r="B25" i="94"/>
  <c r="B8" i="76"/>
  <c r="O10" i="76"/>
  <c r="O10" i="94"/>
  <c r="O12" i="94"/>
  <c r="O6" i="95"/>
  <c r="O24" i="85"/>
  <c r="O16" i="85"/>
  <c r="D41" i="38"/>
  <c r="X61" i="38"/>
  <c r="Q32" i="99"/>
  <c r="L32" i="99"/>
  <c r="R32" i="99"/>
  <c r="P32" i="99"/>
  <c r="Q30" i="99"/>
  <c r="R30" i="99"/>
  <c r="P30" i="99"/>
  <c r="Q28" i="99"/>
  <c r="R28" i="99"/>
  <c r="M28" i="99"/>
  <c r="P28" i="99"/>
  <c r="Q26" i="99"/>
  <c r="L26" i="99"/>
  <c r="R26" i="99"/>
  <c r="P26" i="99"/>
  <c r="Q24" i="99"/>
  <c r="L24" i="99"/>
  <c r="R24" i="99"/>
  <c r="P24" i="99"/>
  <c r="Q22" i="99"/>
  <c r="L22" i="99"/>
  <c r="R22" i="99"/>
  <c r="P22" i="99"/>
  <c r="Q20" i="99"/>
  <c r="R20" i="99"/>
  <c r="P20" i="99"/>
  <c r="Q18" i="99"/>
  <c r="R18" i="99"/>
  <c r="P18" i="99"/>
  <c r="P16" i="99"/>
  <c r="K16" i="99"/>
  <c r="Q16" i="99"/>
  <c r="R16" i="99"/>
  <c r="G10" i="103"/>
  <c r="E10" i="103"/>
  <c r="F10" i="103"/>
  <c r="H10" i="103"/>
  <c r="D10" i="103"/>
  <c r="H13" i="103"/>
  <c r="F13" i="103"/>
  <c r="D13" i="103"/>
  <c r="G13" i="103"/>
  <c r="E13" i="103"/>
  <c r="G14" i="103"/>
  <c r="E14" i="103"/>
  <c r="F14" i="103"/>
  <c r="H14" i="103"/>
  <c r="D14" i="103"/>
  <c r="J14" i="103"/>
  <c r="E99" i="38"/>
  <c r="G18" i="103"/>
  <c r="E18" i="103"/>
  <c r="H18" i="103"/>
  <c r="F18" i="103"/>
  <c r="D18" i="103"/>
  <c r="G21" i="103"/>
  <c r="E21" i="103"/>
  <c r="H21" i="103"/>
  <c r="D21" i="103"/>
  <c r="F21" i="103"/>
  <c r="H22" i="103"/>
  <c r="F22" i="103"/>
  <c r="D22" i="103"/>
  <c r="G22" i="103"/>
  <c r="E22" i="103"/>
  <c r="G25" i="103"/>
  <c r="E25" i="103"/>
  <c r="H25" i="103"/>
  <c r="D25" i="103"/>
  <c r="F25" i="103"/>
  <c r="H26" i="103"/>
  <c r="F26" i="103"/>
  <c r="D26" i="103"/>
  <c r="G26" i="103"/>
  <c r="E26" i="103"/>
  <c r="G27" i="103"/>
  <c r="E27" i="103"/>
  <c r="F27" i="103"/>
  <c r="H27" i="103"/>
  <c r="D27" i="103"/>
  <c r="J27" i="103"/>
  <c r="E112" i="38"/>
  <c r="H28" i="103"/>
  <c r="F28" i="103"/>
  <c r="D28" i="103"/>
  <c r="E28" i="103"/>
  <c r="G28" i="103"/>
  <c r="G31" i="103"/>
  <c r="E31" i="103"/>
  <c r="F31" i="103"/>
  <c r="H31" i="103"/>
  <c r="D31" i="103"/>
  <c r="I31" i="103"/>
  <c r="H32" i="103"/>
  <c r="F32" i="103"/>
  <c r="D32" i="103"/>
  <c r="E32" i="103"/>
  <c r="G32" i="103"/>
  <c r="G35" i="103"/>
  <c r="E35" i="103"/>
  <c r="F35" i="103"/>
  <c r="H35" i="103"/>
  <c r="D35" i="103"/>
  <c r="H36" i="103"/>
  <c r="F36" i="103"/>
  <c r="D36" i="103"/>
  <c r="E36" i="103"/>
  <c r="G36" i="103"/>
  <c r="G41" i="103"/>
  <c r="E41" i="103"/>
  <c r="H41" i="103"/>
  <c r="D41" i="103"/>
  <c r="F41" i="103"/>
  <c r="H42" i="103"/>
  <c r="F42" i="103"/>
  <c r="D42" i="103"/>
  <c r="G42" i="103"/>
  <c r="E42" i="103"/>
  <c r="G45" i="103"/>
  <c r="E45" i="103"/>
  <c r="H45" i="103"/>
  <c r="D45" i="103"/>
  <c r="F45" i="103"/>
  <c r="H46" i="103"/>
  <c r="F46" i="103"/>
  <c r="D46" i="103"/>
  <c r="G46" i="103"/>
  <c r="E46" i="103"/>
  <c r="G49" i="103"/>
  <c r="E49" i="103"/>
  <c r="H49" i="103"/>
  <c r="D49" i="103"/>
  <c r="F49" i="103"/>
  <c r="H50" i="103"/>
  <c r="F50" i="103"/>
  <c r="D50" i="103"/>
  <c r="G50" i="103"/>
  <c r="E50" i="103"/>
  <c r="G53" i="103"/>
  <c r="E53" i="103"/>
  <c r="H53" i="103"/>
  <c r="D53" i="103"/>
  <c r="F53" i="103"/>
  <c r="H54" i="103"/>
  <c r="F54" i="103"/>
  <c r="D54" i="103"/>
  <c r="G54" i="103"/>
  <c r="E54" i="103"/>
  <c r="G23" i="100"/>
  <c r="E23" i="100"/>
  <c r="H23" i="100"/>
  <c r="D23" i="100"/>
  <c r="F23" i="100"/>
  <c r="H22" i="100"/>
  <c r="F22" i="100"/>
  <c r="D22" i="100"/>
  <c r="E22" i="100"/>
  <c r="G22" i="100"/>
  <c r="G21" i="100"/>
  <c r="E21" i="100"/>
  <c r="F21" i="100"/>
  <c r="H21" i="100"/>
  <c r="D21" i="100"/>
  <c r="H20" i="100"/>
  <c r="F20" i="100"/>
  <c r="D20" i="100"/>
  <c r="G20" i="100"/>
  <c r="E20" i="100"/>
  <c r="G19" i="100"/>
  <c r="E19" i="100"/>
  <c r="H19" i="100"/>
  <c r="D19" i="100"/>
  <c r="F19" i="100"/>
  <c r="H18" i="100"/>
  <c r="F18" i="100"/>
  <c r="D18" i="100"/>
  <c r="E18" i="100"/>
  <c r="G18" i="100"/>
  <c r="G17" i="100"/>
  <c r="E17" i="100"/>
  <c r="F17" i="100"/>
  <c r="H17" i="100"/>
  <c r="D17" i="100"/>
  <c r="H16" i="100"/>
  <c r="F16" i="100"/>
  <c r="D16" i="100"/>
  <c r="G16" i="100"/>
  <c r="E16" i="100"/>
  <c r="G15" i="100"/>
  <c r="E15" i="100"/>
  <c r="H15" i="100"/>
  <c r="D15" i="100"/>
  <c r="F15" i="100"/>
  <c r="H14" i="100"/>
  <c r="F14" i="100"/>
  <c r="D14" i="100"/>
  <c r="E14" i="100"/>
  <c r="G14" i="100"/>
  <c r="G13" i="100"/>
  <c r="E13" i="100"/>
  <c r="F13" i="100"/>
  <c r="H13" i="100"/>
  <c r="D13" i="100"/>
  <c r="H12" i="100"/>
  <c r="F12" i="100"/>
  <c r="D12" i="100"/>
  <c r="G12" i="100"/>
  <c r="E12" i="100"/>
  <c r="G11" i="100"/>
  <c r="E11" i="100"/>
  <c r="H11" i="100"/>
  <c r="D11" i="100"/>
  <c r="F11" i="100"/>
  <c r="G9" i="100"/>
  <c r="E9" i="100"/>
  <c r="F9" i="100"/>
  <c r="H9" i="100"/>
  <c r="D9" i="100"/>
  <c r="O18" i="85"/>
  <c r="O14" i="85"/>
  <c r="O22" i="85"/>
  <c r="O12" i="85"/>
  <c r="O20" i="85"/>
  <c r="O9" i="76"/>
  <c r="R31" i="88" a="1"/>
  <c r="R31" i="88"/>
  <c r="R23" i="88" a="1"/>
  <c r="R23" i="88"/>
  <c r="R34" i="88" a="1"/>
  <c r="R34" i="88"/>
  <c r="R26" i="88" a="1"/>
  <c r="R26" i="88"/>
  <c r="R33" i="88" a="1"/>
  <c r="R33" i="88"/>
  <c r="R29" i="88" a="1"/>
  <c r="R29" i="88"/>
  <c r="R27" i="88" a="1"/>
  <c r="R27" i="88"/>
  <c r="R22" i="88" a="1"/>
  <c r="R22" i="88"/>
  <c r="R14" i="88" a="1"/>
  <c r="R14" i="88"/>
  <c r="R28" i="88" a="1"/>
  <c r="R28" i="88"/>
  <c r="R24" i="88" a="1"/>
  <c r="R24" i="88"/>
  <c r="R12" i="88" a="1"/>
  <c r="R12" i="88"/>
  <c r="P5" i="88" a="1"/>
  <c r="P5" i="88"/>
  <c r="P27" i="88" a="1"/>
  <c r="P27" i="88"/>
  <c r="P6" i="88" a="1"/>
  <c r="P6" i="88"/>
  <c r="P25" i="88" a="1"/>
  <c r="P25" i="88"/>
  <c r="P21" i="88" a="1"/>
  <c r="P21" i="88"/>
  <c r="P9" i="88" a="1"/>
  <c r="P9" i="88"/>
  <c r="P23" i="88" a="1"/>
  <c r="P23" i="88"/>
  <c r="P15" i="88" a="1"/>
  <c r="P15" i="88"/>
  <c r="P26" i="88" a="1"/>
  <c r="P26" i="88"/>
  <c r="P28" i="88" a="1"/>
  <c r="P28" i="88"/>
  <c r="P24" i="88" a="1"/>
  <c r="P24" i="88"/>
  <c r="Q9" i="88" a="1"/>
  <c r="Q9" i="88"/>
  <c r="Q5" i="88" a="1"/>
  <c r="Q5" i="88"/>
  <c r="Q19" i="88" a="1"/>
  <c r="Q19" i="88"/>
  <c r="Q29" i="88" a="1"/>
  <c r="Q29" i="88"/>
  <c r="Q30" i="88" a="1"/>
  <c r="Q30" i="88"/>
  <c r="Q14" i="88" a="1"/>
  <c r="Q14" i="88"/>
  <c r="B9" i="85"/>
  <c r="S15" i="88" a="1"/>
  <c r="S15" i="88"/>
  <c r="S6" i="88" a="1"/>
  <c r="S6" i="88"/>
  <c r="C95" i="38"/>
  <c r="O7" i="76"/>
  <c r="Q34" i="99"/>
  <c r="R34" i="99"/>
  <c r="P34" i="99"/>
  <c r="R33" i="99"/>
  <c r="M33" i="99"/>
  <c r="P33" i="99"/>
  <c r="K33" i="99"/>
  <c r="Q33" i="99"/>
  <c r="R31" i="99"/>
  <c r="P31" i="99"/>
  <c r="Q31" i="99"/>
  <c r="R29" i="99"/>
  <c r="P29" i="99"/>
  <c r="K29" i="99"/>
  <c r="Q29" i="99"/>
  <c r="R27" i="99"/>
  <c r="M27" i="99"/>
  <c r="P27" i="99"/>
  <c r="Q27" i="99"/>
  <c r="R25" i="99"/>
  <c r="P25" i="99"/>
  <c r="Q25" i="99"/>
  <c r="L25" i="99"/>
  <c r="R23" i="99"/>
  <c r="M23" i="99"/>
  <c r="P23" i="99"/>
  <c r="Q23" i="99"/>
  <c r="R21" i="99"/>
  <c r="M21" i="99"/>
  <c r="P21" i="99"/>
  <c r="Q21" i="99"/>
  <c r="R19" i="99"/>
  <c r="M19" i="99"/>
  <c r="P19" i="99"/>
  <c r="Q19" i="99"/>
  <c r="R17" i="99"/>
  <c r="P17" i="99"/>
  <c r="Q17" i="99"/>
  <c r="P15" i="99"/>
  <c r="K15" i="99"/>
  <c r="H9" i="103"/>
  <c r="F9" i="103"/>
  <c r="D9" i="103"/>
  <c r="G9" i="103"/>
  <c r="E9" i="103"/>
  <c r="H11" i="103"/>
  <c r="F11" i="103"/>
  <c r="D11" i="103"/>
  <c r="E11" i="103"/>
  <c r="G11" i="103"/>
  <c r="G12" i="103"/>
  <c r="E12" i="103"/>
  <c r="H12" i="103"/>
  <c r="D12" i="103"/>
  <c r="F12" i="103"/>
  <c r="J12" i="103"/>
  <c r="E97" i="38"/>
  <c r="C98" i="38"/>
  <c r="C99" i="38"/>
  <c r="H15" i="103"/>
  <c r="F15" i="103"/>
  <c r="D15" i="103"/>
  <c r="E15" i="103"/>
  <c r="G15" i="103"/>
  <c r="G16" i="103"/>
  <c r="E16" i="103"/>
  <c r="H16" i="103"/>
  <c r="D16" i="103"/>
  <c r="F16" i="103"/>
  <c r="J16" i="103"/>
  <c r="E101" i="38"/>
  <c r="H17" i="103"/>
  <c r="F17" i="103"/>
  <c r="D17" i="103"/>
  <c r="G17" i="103"/>
  <c r="E17" i="103"/>
  <c r="C103" i="38"/>
  <c r="H19" i="103"/>
  <c r="F19" i="103"/>
  <c r="D19" i="103"/>
  <c r="G19" i="103"/>
  <c r="E19" i="103"/>
  <c r="G20" i="103"/>
  <c r="E20" i="103"/>
  <c r="H20" i="103"/>
  <c r="F20" i="103"/>
  <c r="D20" i="103"/>
  <c r="C106" i="38"/>
  <c r="C107" i="38"/>
  <c r="G23" i="103"/>
  <c r="E23" i="103"/>
  <c r="F23" i="103"/>
  <c r="H23" i="103"/>
  <c r="D23" i="103"/>
  <c r="I23" i="103"/>
  <c r="D108" i="38"/>
  <c r="H24" i="103"/>
  <c r="F24" i="103"/>
  <c r="D24" i="103"/>
  <c r="E24" i="103"/>
  <c r="G24" i="103"/>
  <c r="C110" i="38"/>
  <c r="C111" i="38"/>
  <c r="C112" i="38"/>
  <c r="C113" i="38"/>
  <c r="G29" i="103"/>
  <c r="E29" i="103"/>
  <c r="H29" i="103"/>
  <c r="D29" i="103"/>
  <c r="F29" i="103"/>
  <c r="H30" i="103"/>
  <c r="F30" i="103"/>
  <c r="D30" i="103"/>
  <c r="G30" i="103"/>
  <c r="E30" i="103"/>
  <c r="J91" i="38"/>
  <c r="J92" i="38"/>
  <c r="G33" i="103"/>
  <c r="E33" i="103"/>
  <c r="H33" i="103"/>
  <c r="D33" i="103"/>
  <c r="F33" i="103"/>
  <c r="H34" i="103"/>
  <c r="F34" i="103"/>
  <c r="D34" i="103"/>
  <c r="G34" i="103"/>
  <c r="E34" i="103"/>
  <c r="J95" i="38"/>
  <c r="J96" i="38"/>
  <c r="G37" i="103"/>
  <c r="E37" i="103"/>
  <c r="H37" i="103"/>
  <c r="D37" i="103"/>
  <c r="F37" i="103"/>
  <c r="H38" i="103"/>
  <c r="F38" i="103"/>
  <c r="D38" i="103"/>
  <c r="G38" i="103"/>
  <c r="E38" i="103"/>
  <c r="G39" i="103"/>
  <c r="E39" i="103"/>
  <c r="F39" i="103"/>
  <c r="H39" i="103"/>
  <c r="D39" i="103"/>
  <c r="H40" i="103"/>
  <c r="F40" i="103"/>
  <c r="D40" i="103"/>
  <c r="E40" i="103"/>
  <c r="G40" i="103"/>
  <c r="J101" i="38"/>
  <c r="J102" i="38"/>
  <c r="G43" i="103"/>
  <c r="E43" i="103"/>
  <c r="F43" i="103"/>
  <c r="H43" i="103"/>
  <c r="D43" i="103"/>
  <c r="H44" i="103"/>
  <c r="F44" i="103"/>
  <c r="D44" i="103"/>
  <c r="E44" i="103"/>
  <c r="G44" i="103"/>
  <c r="J105" i="38"/>
  <c r="J106" i="38"/>
  <c r="G47" i="103"/>
  <c r="E47" i="103"/>
  <c r="F47" i="103"/>
  <c r="H47" i="103"/>
  <c r="D47" i="103"/>
  <c r="J47" i="103"/>
  <c r="L107" i="38"/>
  <c r="H48" i="103"/>
  <c r="F48" i="103"/>
  <c r="D48" i="103"/>
  <c r="E48" i="103"/>
  <c r="G48" i="103"/>
  <c r="J109" i="38"/>
  <c r="J110" i="38"/>
  <c r="G51" i="103"/>
  <c r="E51" i="103"/>
  <c r="F51" i="103"/>
  <c r="H51" i="103"/>
  <c r="D51" i="103"/>
  <c r="H52" i="103"/>
  <c r="F52" i="103"/>
  <c r="D52" i="103"/>
  <c r="E52" i="103"/>
  <c r="G52" i="103"/>
  <c r="J113" i="38"/>
  <c r="J114" i="38"/>
  <c r="C84" i="38"/>
  <c r="C83" i="38"/>
  <c r="C82" i="38"/>
  <c r="C81" i="38"/>
  <c r="C80" i="38"/>
  <c r="C79" i="38"/>
  <c r="C78" i="38"/>
  <c r="C77" i="38"/>
  <c r="C76" i="38"/>
  <c r="C75" i="38"/>
  <c r="C74" i="38"/>
  <c r="C73" i="38"/>
  <c r="C72" i="38"/>
  <c r="C70" i="38"/>
  <c r="H8" i="100"/>
  <c r="F8" i="100"/>
  <c r="D8" i="100"/>
  <c r="G8" i="100"/>
  <c r="E8" i="100"/>
  <c r="G7" i="100"/>
  <c r="E7" i="100"/>
  <c r="H7" i="100"/>
  <c r="D7" i="100"/>
  <c r="F7" i="100"/>
  <c r="H6" i="100"/>
  <c r="F6" i="100"/>
  <c r="D6" i="100"/>
  <c r="E6" i="100"/>
  <c r="G6" i="100"/>
  <c r="T103" i="38"/>
  <c r="V106" i="38"/>
  <c r="U105" i="38"/>
  <c r="V105" i="38"/>
  <c r="AA104" i="38"/>
  <c r="U99" i="38"/>
  <c r="V96" i="38"/>
  <c r="T94" i="38"/>
  <c r="T104" i="38"/>
  <c r="U104" i="38"/>
  <c r="Z100" i="38"/>
  <c r="U96" i="38"/>
  <c r="Z96" i="38"/>
  <c r="Z101" i="38"/>
  <c r="Y100" i="38"/>
  <c r="AA98" i="38"/>
  <c r="U97" i="38"/>
  <c r="T96" i="38"/>
  <c r="V94" i="38"/>
  <c r="V107" i="38"/>
  <c r="AA103" i="38"/>
  <c r="AA99" i="38"/>
  <c r="U98" i="38"/>
  <c r="AA95" i="38"/>
  <c r="Z94" i="38"/>
  <c r="AA107" i="38"/>
  <c r="Z103" i="38"/>
  <c r="Y95" i="38"/>
  <c r="Z107" i="38"/>
  <c r="T102" i="38"/>
  <c r="T97" i="38"/>
  <c r="U106" i="38"/>
  <c r="Y102" i="38"/>
  <c r="V95" i="38"/>
  <c r="Z106" i="38"/>
  <c r="V99" i="38"/>
  <c r="V97" i="38"/>
  <c r="H10" i="100"/>
  <c r="F10" i="100"/>
  <c r="D10" i="100"/>
  <c r="E10" i="100"/>
  <c r="G10" i="100"/>
  <c r="R15" i="99"/>
  <c r="Q15" i="99"/>
  <c r="L15" i="99"/>
  <c r="K19" i="99"/>
  <c r="L16" i="99"/>
  <c r="L19" i="99"/>
  <c r="M16" i="99"/>
  <c r="L17" i="99"/>
  <c r="M24" i="99"/>
  <c r="M18" i="99"/>
  <c r="L28" i="99"/>
  <c r="L18" i="99"/>
  <c r="K18" i="99"/>
  <c r="M17" i="99"/>
  <c r="K17" i="99"/>
  <c r="K26" i="99"/>
  <c r="F24" i="100"/>
  <c r="E24" i="100"/>
  <c r="H24" i="100"/>
  <c r="D24" i="100"/>
  <c r="G24" i="100"/>
  <c r="F8" i="103"/>
  <c r="E8" i="103"/>
  <c r="G8" i="103"/>
  <c r="H8" i="103"/>
  <c r="D8" i="103"/>
  <c r="G7" i="103"/>
  <c r="F7" i="103"/>
  <c r="D7" i="103"/>
  <c r="E7" i="103"/>
  <c r="H7" i="103"/>
  <c r="H6" i="103"/>
  <c r="D6" i="103"/>
  <c r="G6" i="103"/>
  <c r="F6" i="103"/>
  <c r="E6" i="103"/>
  <c r="E5" i="103"/>
  <c r="H5" i="103"/>
  <c r="D5" i="103"/>
  <c r="F5" i="103"/>
  <c r="G5" i="103"/>
  <c r="G5" i="100"/>
  <c r="H5" i="100"/>
  <c r="F5" i="100"/>
  <c r="E5" i="100"/>
  <c r="D5" i="100"/>
  <c r="J31" i="103"/>
  <c r="K31" i="103"/>
  <c r="M91" i="38"/>
  <c r="K91" i="38"/>
  <c r="J18" i="103"/>
  <c r="E103" i="38"/>
  <c r="I8" i="100"/>
  <c r="L91" i="38"/>
  <c r="J15" i="103"/>
  <c r="E100" i="38"/>
  <c r="I16" i="103"/>
  <c r="J23" i="103"/>
  <c r="K23" i="103"/>
  <c r="F108" i="38"/>
  <c r="I24" i="103"/>
  <c r="I38" i="103"/>
  <c r="I46" i="103"/>
  <c r="I54" i="103"/>
  <c r="AC64" i="38"/>
  <c r="X64" i="38"/>
  <c r="AC68" i="38"/>
  <c r="X68" i="38"/>
  <c r="AC72" i="38"/>
  <c r="X72" i="38"/>
  <c r="AC76" i="38"/>
  <c r="X76" i="38"/>
  <c r="AB73" i="38"/>
  <c r="W73" i="38"/>
  <c r="AB76" i="38"/>
  <c r="W76" i="38"/>
  <c r="AC74" i="38"/>
  <c r="X74" i="38"/>
  <c r="AC66" i="38"/>
  <c r="X66" i="38"/>
  <c r="AB74" i="38"/>
  <c r="W74" i="38"/>
  <c r="AB70" i="38"/>
  <c r="W70" i="38"/>
  <c r="AB66" i="38"/>
  <c r="W66" i="38"/>
  <c r="W63" i="38"/>
  <c r="AB67" i="38"/>
  <c r="W67" i="38"/>
  <c r="AB71" i="38"/>
  <c r="W71" i="38"/>
  <c r="AB75" i="38"/>
  <c r="W75" i="38"/>
  <c r="AB65" i="38"/>
  <c r="W65" i="38"/>
  <c r="AB72" i="38"/>
  <c r="W72" i="38"/>
  <c r="AC70" i="38"/>
  <c r="X70" i="38"/>
  <c r="I23" i="100"/>
  <c r="AC65" i="38"/>
  <c r="X65" i="38"/>
  <c r="AC69" i="38"/>
  <c r="X69" i="38"/>
  <c r="AC73" i="38"/>
  <c r="X73" i="38"/>
  <c r="AC77" i="38"/>
  <c r="X77" i="38"/>
  <c r="AB69" i="38"/>
  <c r="W69" i="38"/>
  <c r="AB64" i="38"/>
  <c r="W64" i="38"/>
  <c r="X63" i="38"/>
  <c r="K24" i="99"/>
  <c r="K28" i="99"/>
  <c r="K31" i="99"/>
  <c r="L33" i="99"/>
  <c r="M26" i="99"/>
  <c r="M34" i="99"/>
  <c r="L29" i="99"/>
  <c r="L27" i="99"/>
  <c r="L23" i="99"/>
  <c r="AC75" i="38"/>
  <c r="X75" i="38"/>
  <c r="L20" i="99"/>
  <c r="K23" i="99"/>
  <c r="K27" i="99"/>
  <c r="L30" i="99"/>
  <c r="L34" i="99"/>
  <c r="L21" i="99"/>
  <c r="M31" i="99"/>
  <c r="M29" i="99"/>
  <c r="K20" i="99"/>
  <c r="M22" i="99"/>
  <c r="K32" i="99"/>
  <c r="AB68" i="38"/>
  <c r="W68" i="38"/>
  <c r="AC67" i="38"/>
  <c r="X67" i="38"/>
  <c r="K21" i="99"/>
  <c r="K25" i="99"/>
  <c r="M32" i="99"/>
  <c r="L31" i="99"/>
  <c r="K30" i="99"/>
  <c r="K34" i="99"/>
  <c r="M20" i="99"/>
  <c r="K22" i="99"/>
  <c r="M30" i="99"/>
  <c r="M25" i="99"/>
  <c r="J21" i="103"/>
  <c r="E106" i="38"/>
  <c r="E108" i="38"/>
  <c r="J13" i="103"/>
  <c r="E98" i="38"/>
  <c r="X59" i="38"/>
  <c r="I14" i="103"/>
  <c r="I22" i="103"/>
  <c r="AB77" i="38"/>
  <c r="W77" i="38"/>
  <c r="I47" i="103"/>
  <c r="I12" i="103"/>
  <c r="I20" i="103"/>
  <c r="I27" i="103"/>
  <c r="I34" i="103"/>
  <c r="I42" i="103"/>
  <c r="I50" i="103"/>
  <c r="AC71" i="38"/>
  <c r="X71" i="38"/>
  <c r="I26" i="103"/>
  <c r="I28" i="103"/>
  <c r="I32" i="103"/>
  <c r="I36" i="103"/>
  <c r="I40" i="103"/>
  <c r="I44" i="103"/>
  <c r="I48" i="103"/>
  <c r="I52" i="103"/>
  <c r="O23" i="94"/>
  <c r="Q32" i="88" a="1"/>
  <c r="Q32" i="88"/>
  <c r="B28" i="94"/>
  <c r="Q28" i="88" a="1"/>
  <c r="Q28" i="88"/>
  <c r="B24" i="94"/>
  <c r="O15" i="94"/>
  <c r="B16" i="94"/>
  <c r="Q16" i="88" a="1"/>
  <c r="Q16" i="88"/>
  <c r="B12" i="94"/>
  <c r="Q12" i="88" a="1"/>
  <c r="Q12" i="88"/>
  <c r="O13" i="94"/>
  <c r="B8" i="94"/>
  <c r="O9" i="94"/>
  <c r="D40" i="38"/>
  <c r="Q33" i="88" a="1"/>
  <c r="Q33" i="88"/>
  <c r="Q17" i="88" a="1"/>
  <c r="Q17" i="88"/>
  <c r="Q31" i="88" a="1"/>
  <c r="Q31" i="88"/>
  <c r="Q23" i="88" a="1"/>
  <c r="Q23" i="88"/>
  <c r="Q15" i="88" a="1"/>
  <c r="Q15" i="88"/>
  <c r="Q7" i="88" a="1"/>
  <c r="Q7" i="88"/>
  <c r="Q21" i="88" a="1"/>
  <c r="Q21" i="88"/>
  <c r="Q34" i="88" a="1"/>
  <c r="Q34" i="88"/>
  <c r="Q26" i="88" a="1"/>
  <c r="Q26" i="88"/>
  <c r="Q18" i="88" a="1"/>
  <c r="Q18" i="88"/>
  <c r="Q10" i="88" a="1"/>
  <c r="Q10" i="88"/>
  <c r="B27" i="94"/>
  <c r="B31" i="94"/>
  <c r="O18" i="94"/>
  <c r="F10" i="87"/>
  <c r="S19" i="88" a="1"/>
  <c r="S19" i="88"/>
  <c r="B19" i="95"/>
  <c r="O8" i="95"/>
  <c r="B7" i="95"/>
  <c r="S7" i="88" a="1"/>
  <c r="S7" i="88"/>
  <c r="S34" i="88" a="1"/>
  <c r="S34" i="88"/>
  <c r="O25" i="95"/>
  <c r="B34" i="95"/>
  <c r="O21" i="95"/>
  <c r="S30" i="88" a="1"/>
  <c r="S30" i="88"/>
  <c r="S26" i="88" a="1"/>
  <c r="S26" i="88"/>
  <c r="O13" i="95"/>
  <c r="B22" i="95"/>
  <c r="S18" i="88" a="1"/>
  <c r="S18" i="88"/>
  <c r="S14" i="88" a="1"/>
  <c r="S14" i="88"/>
  <c r="S10" i="88" a="1"/>
  <c r="S10" i="88"/>
  <c r="O7" i="95"/>
  <c r="S20" i="88" a="1"/>
  <c r="S20" i="88"/>
  <c r="S17" i="88" a="1"/>
  <c r="S17" i="88"/>
  <c r="S33" i="88" a="1"/>
  <c r="S33" i="88"/>
  <c r="S5" i="88" a="1"/>
  <c r="S5" i="88"/>
  <c r="S24" i="88" a="1"/>
  <c r="S24" i="88"/>
  <c r="S13" i="88" a="1"/>
  <c r="S13" i="88"/>
  <c r="S29" i="88" a="1"/>
  <c r="S29" i="88"/>
  <c r="B6" i="95"/>
  <c r="S28" i="88" a="1"/>
  <c r="S28" i="88"/>
  <c r="S16" i="88" a="1"/>
  <c r="S16" i="88"/>
  <c r="S21" i="88" a="1"/>
  <c r="S21" i="88"/>
  <c r="S9" i="88" a="1"/>
  <c r="S9" i="88"/>
  <c r="B31" i="95"/>
  <c r="O14" i="95"/>
  <c r="B23" i="95"/>
  <c r="S23" i="88" a="1"/>
  <c r="S23" i="88"/>
  <c r="O17" i="95"/>
  <c r="S8" i="88" a="1"/>
  <c r="S8" i="88"/>
  <c r="S31" i="88" a="1"/>
  <c r="S31" i="88"/>
  <c r="S25" i="88" a="1"/>
  <c r="S25" i="88"/>
  <c r="S22" i="88" a="1"/>
  <c r="S22" i="88"/>
  <c r="B18" i="95"/>
  <c r="S27" i="88" a="1"/>
  <c r="S27" i="88"/>
  <c r="O18" i="95"/>
  <c r="S11" i="88" a="1"/>
  <c r="S11" i="88"/>
  <c r="B11" i="95"/>
  <c r="F17" i="87"/>
  <c r="O22" i="95"/>
  <c r="B27" i="95"/>
  <c r="B14" i="95"/>
  <c r="J6" i="100"/>
  <c r="F67" i="38"/>
  <c r="J7" i="100"/>
  <c r="F68" i="38"/>
  <c r="I7" i="100"/>
  <c r="J8" i="100"/>
  <c r="F69" i="38"/>
  <c r="I51" i="103"/>
  <c r="J51" i="103"/>
  <c r="L111" i="38"/>
  <c r="I43" i="103"/>
  <c r="J43" i="103"/>
  <c r="L103" i="38"/>
  <c r="J39" i="103"/>
  <c r="L99" i="38"/>
  <c r="I39" i="103"/>
  <c r="I19" i="103"/>
  <c r="J19" i="103"/>
  <c r="E104" i="38"/>
  <c r="I17" i="103"/>
  <c r="J17" i="103"/>
  <c r="E102" i="38"/>
  <c r="I15" i="103"/>
  <c r="I11" i="103"/>
  <c r="J11" i="103"/>
  <c r="E96" i="38"/>
  <c r="J35" i="103"/>
  <c r="L95" i="38"/>
  <c r="I35" i="103"/>
  <c r="J10" i="103"/>
  <c r="E95" i="38"/>
  <c r="I10" i="103"/>
  <c r="F6" i="87"/>
  <c r="J27" i="92"/>
  <c r="L14" i="38"/>
  <c r="I6" i="100"/>
  <c r="J52" i="103"/>
  <c r="L112" i="38"/>
  <c r="J48" i="103"/>
  <c r="L108" i="38"/>
  <c r="J44" i="103"/>
  <c r="L104" i="38"/>
  <c r="J40" i="103"/>
  <c r="L100" i="38"/>
  <c r="J38" i="103"/>
  <c r="L98" i="38"/>
  <c r="I37" i="103"/>
  <c r="J37" i="103"/>
  <c r="L97" i="38"/>
  <c r="J34" i="103"/>
  <c r="L94" i="38"/>
  <c r="I33" i="103"/>
  <c r="J33" i="103"/>
  <c r="L93" i="38"/>
  <c r="J30" i="103"/>
  <c r="L90" i="38"/>
  <c r="I30" i="103"/>
  <c r="I29" i="103"/>
  <c r="J29" i="103"/>
  <c r="E114" i="38"/>
  <c r="J24" i="103"/>
  <c r="E109" i="38"/>
  <c r="J20" i="103"/>
  <c r="E105" i="38"/>
  <c r="J9" i="103"/>
  <c r="E94" i="38"/>
  <c r="I9" i="103"/>
  <c r="D10" i="87"/>
  <c r="D6" i="87"/>
  <c r="D9" i="87"/>
  <c r="D7" i="87"/>
  <c r="D8" i="87"/>
  <c r="D17" i="87"/>
  <c r="D15" i="87"/>
  <c r="D16" i="87"/>
  <c r="D14" i="87"/>
  <c r="D18" i="87"/>
  <c r="I9" i="100"/>
  <c r="J9" i="100"/>
  <c r="F70" i="38"/>
  <c r="J54" i="103"/>
  <c r="L114" i="38"/>
  <c r="J53" i="103"/>
  <c r="L113" i="38"/>
  <c r="I53" i="103"/>
  <c r="J50" i="103"/>
  <c r="L110" i="38"/>
  <c r="I49" i="103"/>
  <c r="J49" i="103"/>
  <c r="L109" i="38"/>
  <c r="J46" i="103"/>
  <c r="L106" i="38"/>
  <c r="I45" i="103"/>
  <c r="J45" i="103"/>
  <c r="L105" i="38"/>
  <c r="J42" i="103"/>
  <c r="L102" i="38"/>
  <c r="J41" i="103"/>
  <c r="L101" i="38"/>
  <c r="I41" i="103"/>
  <c r="J36" i="103"/>
  <c r="L96" i="38"/>
  <c r="J32" i="103"/>
  <c r="L92" i="38"/>
  <c r="J28" i="103"/>
  <c r="E113" i="38"/>
  <c r="J26" i="103"/>
  <c r="E111" i="38"/>
  <c r="J25" i="103"/>
  <c r="E110" i="38"/>
  <c r="I25" i="103"/>
  <c r="J22" i="103"/>
  <c r="E107" i="38"/>
  <c r="I21" i="103"/>
  <c r="I18" i="103"/>
  <c r="I13" i="103"/>
  <c r="W58" i="38"/>
  <c r="M11" i="99"/>
  <c r="I8" i="103"/>
  <c r="D93" i="38"/>
  <c r="J7" i="103"/>
  <c r="E92" i="38"/>
  <c r="I7" i="103"/>
  <c r="D92" i="38"/>
  <c r="K23" i="100"/>
  <c r="H84" i="38"/>
  <c r="D84" i="38"/>
  <c r="K52" i="103"/>
  <c r="M112" i="38"/>
  <c r="K112" i="38"/>
  <c r="K36" i="103"/>
  <c r="M96" i="38"/>
  <c r="K96" i="38"/>
  <c r="K50" i="103"/>
  <c r="M110" i="38"/>
  <c r="K110" i="38"/>
  <c r="K20" i="103"/>
  <c r="F105" i="38"/>
  <c r="D105" i="38"/>
  <c r="I20" i="100"/>
  <c r="J20" i="100"/>
  <c r="F81" i="38"/>
  <c r="I12" i="100"/>
  <c r="J12" i="100"/>
  <c r="F73" i="38"/>
  <c r="X60" i="38"/>
  <c r="W62" i="38"/>
  <c r="I10" i="100"/>
  <c r="J10" i="100"/>
  <c r="F71" i="38"/>
  <c r="I19" i="100"/>
  <c r="J19" i="100"/>
  <c r="F80" i="38"/>
  <c r="I11" i="100"/>
  <c r="J11" i="100"/>
  <c r="F72" i="38"/>
  <c r="K24" i="103"/>
  <c r="F109" i="38"/>
  <c r="D109" i="38"/>
  <c r="K9" i="99"/>
  <c r="L8" i="99"/>
  <c r="M9" i="99"/>
  <c r="M8" i="99"/>
  <c r="K48" i="103"/>
  <c r="M108" i="38"/>
  <c r="K108" i="38"/>
  <c r="K32" i="103"/>
  <c r="M92" i="38"/>
  <c r="K92" i="38"/>
  <c r="K42" i="103"/>
  <c r="M102" i="38"/>
  <c r="K102" i="38"/>
  <c r="K12" i="103"/>
  <c r="F97" i="38"/>
  <c r="D97" i="38"/>
  <c r="K22" i="103"/>
  <c r="F107" i="38"/>
  <c r="D107" i="38"/>
  <c r="I24" i="100"/>
  <c r="J24" i="100"/>
  <c r="F85" i="38"/>
  <c r="J18" i="100"/>
  <c r="F79" i="38"/>
  <c r="I18" i="100"/>
  <c r="I21" i="100"/>
  <c r="J21" i="100"/>
  <c r="F82" i="38"/>
  <c r="I13" i="100"/>
  <c r="J13" i="100"/>
  <c r="F74" i="38"/>
  <c r="K54" i="103"/>
  <c r="M114" i="38"/>
  <c r="K114" i="38"/>
  <c r="D67" i="38"/>
  <c r="K6" i="100"/>
  <c r="H67" i="38"/>
  <c r="K10" i="99"/>
  <c r="M10" i="99"/>
  <c r="L9" i="99"/>
  <c r="K7" i="99"/>
  <c r="K44" i="103"/>
  <c r="M104" i="38"/>
  <c r="K104" i="38"/>
  <c r="K28" i="103"/>
  <c r="F113" i="38"/>
  <c r="D113" i="38"/>
  <c r="K34" i="103"/>
  <c r="M94" i="38"/>
  <c r="K94" i="38"/>
  <c r="K14" i="103"/>
  <c r="F99" i="38"/>
  <c r="D99" i="38"/>
  <c r="I16" i="100"/>
  <c r="J16" i="100"/>
  <c r="F77" i="38"/>
  <c r="X62" i="38"/>
  <c r="J23" i="100"/>
  <c r="F84" i="38"/>
  <c r="I15" i="100"/>
  <c r="J15" i="100"/>
  <c r="F76" i="38"/>
  <c r="K46" i="103"/>
  <c r="M106" i="38"/>
  <c r="K106" i="38"/>
  <c r="K16" i="103"/>
  <c r="F101" i="38"/>
  <c r="D101" i="38"/>
  <c r="D69" i="38"/>
  <c r="K8" i="100"/>
  <c r="H69" i="38"/>
  <c r="L11" i="99"/>
  <c r="L10" i="99"/>
  <c r="L7" i="99"/>
  <c r="K40" i="103"/>
  <c r="M100" i="38"/>
  <c r="K100" i="38"/>
  <c r="K26" i="103"/>
  <c r="F111" i="38"/>
  <c r="D111" i="38"/>
  <c r="K27" i="103"/>
  <c r="F112" i="38"/>
  <c r="D112" i="38"/>
  <c r="K47" i="103"/>
  <c r="M107" i="38"/>
  <c r="K107" i="38"/>
  <c r="W60" i="38"/>
  <c r="J22" i="100"/>
  <c r="F83" i="38"/>
  <c r="I22" i="100"/>
  <c r="J14" i="100"/>
  <c r="F75" i="38"/>
  <c r="I14" i="100"/>
  <c r="W61" i="38"/>
  <c r="W59" i="38"/>
  <c r="I17" i="100"/>
  <c r="J17" i="100"/>
  <c r="F78" i="38"/>
  <c r="K38" i="103"/>
  <c r="M98" i="38"/>
  <c r="K98" i="38"/>
  <c r="K11" i="99"/>
  <c r="K8" i="99"/>
  <c r="L10" i="87"/>
  <c r="I10" i="87"/>
  <c r="F9" i="87"/>
  <c r="J31" i="92"/>
  <c r="L18" i="38"/>
  <c r="L14" i="87"/>
  <c r="I14" i="87"/>
  <c r="F7" i="87"/>
  <c r="I5" i="103"/>
  <c r="D90" i="38"/>
  <c r="F8" i="87"/>
  <c r="H35" i="92"/>
  <c r="J21" i="38"/>
  <c r="H36" i="92"/>
  <c r="J22" i="38"/>
  <c r="L23" i="87"/>
  <c r="I23" i="87"/>
  <c r="J38" i="92"/>
  <c r="L24" i="38"/>
  <c r="F15" i="87"/>
  <c r="F16" i="87"/>
  <c r="F14" i="87"/>
  <c r="D15" i="92"/>
  <c r="D14" i="92"/>
  <c r="D42" i="38"/>
  <c r="F18" i="87"/>
  <c r="J8" i="103"/>
  <c r="E93" i="38"/>
  <c r="J5" i="103"/>
  <c r="E90" i="38"/>
  <c r="I5" i="100"/>
  <c r="J5" i="100"/>
  <c r="F66" i="38"/>
  <c r="M12" i="99"/>
  <c r="N12" i="99"/>
  <c r="M7" i="99"/>
  <c r="M15" i="99"/>
  <c r="I6" i="103"/>
  <c r="J6" i="103"/>
  <c r="E91" i="38"/>
  <c r="X58" i="38"/>
  <c r="K18" i="103"/>
  <c r="F103" i="38"/>
  <c r="D103" i="38"/>
  <c r="K49" i="103"/>
  <c r="M109" i="38"/>
  <c r="K109" i="38"/>
  <c r="K53" i="103"/>
  <c r="M113" i="38"/>
  <c r="K113" i="38"/>
  <c r="K9" i="100"/>
  <c r="H70" i="38"/>
  <c r="D70" i="38"/>
  <c r="C39" i="92"/>
  <c r="C25" i="38"/>
  <c r="C36" i="92"/>
  <c r="C22" i="38"/>
  <c r="L16" i="87"/>
  <c r="I16" i="87"/>
  <c r="E36" i="92"/>
  <c r="E22" i="38"/>
  <c r="C37" i="92"/>
  <c r="C23" i="38"/>
  <c r="C38" i="92"/>
  <c r="C24" i="38"/>
  <c r="L7" i="87"/>
  <c r="I7" i="87"/>
  <c r="E29" i="92"/>
  <c r="E16" i="38"/>
  <c r="C29" i="92"/>
  <c r="C16" i="38"/>
  <c r="L5" i="87"/>
  <c r="I5" i="87"/>
  <c r="E27" i="92"/>
  <c r="E14" i="38"/>
  <c r="D5" i="87"/>
  <c r="C28" i="92"/>
  <c r="C15" i="38"/>
  <c r="C31" i="92"/>
  <c r="C18" i="38"/>
  <c r="K29" i="103"/>
  <c r="F114" i="38"/>
  <c r="D114" i="38"/>
  <c r="K33" i="103"/>
  <c r="M93" i="38"/>
  <c r="K93" i="38"/>
  <c r="D95" i="38"/>
  <c r="K10" i="103"/>
  <c r="F95" i="38"/>
  <c r="K35" i="103"/>
  <c r="M95" i="38"/>
  <c r="K95" i="38"/>
  <c r="K15" i="103"/>
  <c r="F100" i="38"/>
  <c r="D100" i="38"/>
  <c r="K17" i="103"/>
  <c r="F102" i="38"/>
  <c r="D102" i="38"/>
  <c r="K19" i="103"/>
  <c r="F104" i="38"/>
  <c r="D104" i="38"/>
  <c r="K43" i="103"/>
  <c r="M103" i="38"/>
  <c r="K103" i="38"/>
  <c r="K51" i="103"/>
  <c r="M111" i="38"/>
  <c r="K111" i="38"/>
  <c r="K7" i="100"/>
  <c r="H68" i="38"/>
  <c r="D68" i="38"/>
  <c r="K13" i="103"/>
  <c r="F98" i="38"/>
  <c r="D98" i="38"/>
  <c r="K21" i="103"/>
  <c r="F106" i="38"/>
  <c r="D106" i="38"/>
  <c r="D110" i="38"/>
  <c r="K25" i="103"/>
  <c r="F110" i="38"/>
  <c r="K41" i="103"/>
  <c r="M101" i="38"/>
  <c r="K101" i="38"/>
  <c r="K45" i="103"/>
  <c r="M105" i="38"/>
  <c r="K105" i="38"/>
  <c r="L19" i="87"/>
  <c r="I19" i="87"/>
  <c r="E39" i="92"/>
  <c r="E25" i="38"/>
  <c r="E35" i="92"/>
  <c r="E21" i="38"/>
  <c r="L15" i="87"/>
  <c r="I15" i="87"/>
  <c r="D13" i="87"/>
  <c r="E37" i="92"/>
  <c r="E23" i="38"/>
  <c r="L17" i="87"/>
  <c r="I17" i="87"/>
  <c r="E38" i="92"/>
  <c r="E24" i="38"/>
  <c r="L18" i="87"/>
  <c r="I18" i="87"/>
  <c r="C35" i="92"/>
  <c r="C21" i="38"/>
  <c r="C27" i="92"/>
  <c r="C14" i="38"/>
  <c r="L6" i="87"/>
  <c r="I6" i="87"/>
  <c r="E28" i="92"/>
  <c r="E15" i="38"/>
  <c r="L8" i="87"/>
  <c r="I8" i="87"/>
  <c r="E30" i="92"/>
  <c r="E17" i="38"/>
  <c r="L9" i="87"/>
  <c r="I9" i="87"/>
  <c r="E31" i="92"/>
  <c r="E18" i="38"/>
  <c r="C30" i="92"/>
  <c r="C17" i="38"/>
  <c r="K9" i="103"/>
  <c r="F94" i="38"/>
  <c r="D94" i="38"/>
  <c r="K90" i="38"/>
  <c r="K30" i="103"/>
  <c r="M90" i="38"/>
  <c r="K37" i="103"/>
  <c r="M97" i="38"/>
  <c r="K97" i="38"/>
  <c r="K11" i="103"/>
  <c r="F96" i="38"/>
  <c r="D96" i="38"/>
  <c r="K39" i="103"/>
  <c r="M99" i="38"/>
  <c r="K99" i="38"/>
  <c r="K8" i="103"/>
  <c r="F93" i="38"/>
  <c r="K7" i="103"/>
  <c r="F92" i="38"/>
  <c r="K20" i="100"/>
  <c r="H81" i="38"/>
  <c r="D81" i="38"/>
  <c r="K14" i="100"/>
  <c r="H75" i="38"/>
  <c r="D75" i="38"/>
  <c r="K15" i="100"/>
  <c r="H76" i="38"/>
  <c r="D76" i="38"/>
  <c r="K16" i="100"/>
  <c r="H77" i="38"/>
  <c r="D77" i="38"/>
  <c r="K13" i="100"/>
  <c r="H74" i="38"/>
  <c r="D74" i="38"/>
  <c r="K24" i="100"/>
  <c r="H85" i="38"/>
  <c r="D85" i="38"/>
  <c r="K19" i="100"/>
  <c r="H80" i="38"/>
  <c r="D80" i="38"/>
  <c r="K10" i="100"/>
  <c r="H71" i="38"/>
  <c r="D71" i="38"/>
  <c r="K22" i="100"/>
  <c r="H83" i="38"/>
  <c r="D83" i="38"/>
  <c r="K18" i="100"/>
  <c r="H79" i="38"/>
  <c r="D79" i="38"/>
  <c r="K17" i="100"/>
  <c r="H78" i="38"/>
  <c r="D78" i="38"/>
  <c r="K21" i="100"/>
  <c r="H82" i="38"/>
  <c r="D82" i="38"/>
  <c r="K11" i="100"/>
  <c r="H72" i="38"/>
  <c r="D72" i="38"/>
  <c r="K12" i="100"/>
  <c r="H73" i="38"/>
  <c r="D73" i="38"/>
  <c r="H29" i="92"/>
  <c r="J16" i="38"/>
  <c r="H28" i="92"/>
  <c r="J15" i="38"/>
  <c r="L11" i="87"/>
  <c r="I11" i="87"/>
  <c r="L12" i="87"/>
  <c r="I12" i="87"/>
  <c r="L13" i="87"/>
  <c r="I13" i="87"/>
  <c r="J15" i="102"/>
  <c r="J28" i="92"/>
  <c r="L15" i="38"/>
  <c r="H31" i="92"/>
  <c r="J18" i="38"/>
  <c r="F5" i="87"/>
  <c r="H27" i="92"/>
  <c r="J14" i="38"/>
  <c r="J29" i="92"/>
  <c r="L16" i="38"/>
  <c r="H30" i="92"/>
  <c r="J17" i="38"/>
  <c r="J30" i="92"/>
  <c r="L17" i="38"/>
  <c r="J12" i="102"/>
  <c r="C29" i="38"/>
  <c r="D28" i="38"/>
  <c r="L24" i="87"/>
  <c r="I24" i="87"/>
  <c r="J39" i="92"/>
  <c r="L25" i="38"/>
  <c r="E16" i="92"/>
  <c r="E35" i="38"/>
  <c r="N15" i="92"/>
  <c r="D35" i="38"/>
  <c r="Q17" i="106"/>
  <c r="T17" i="106"/>
  <c r="H39" i="92"/>
  <c r="J25" i="38"/>
  <c r="H37" i="92"/>
  <c r="J23" i="38"/>
  <c r="L21" i="87"/>
  <c r="I21" i="87"/>
  <c r="J36" i="92"/>
  <c r="L22" i="38"/>
  <c r="D34" i="38"/>
  <c r="Q16" i="106"/>
  <c r="T16" i="106"/>
  <c r="E15" i="92"/>
  <c r="E34" i="38"/>
  <c r="F65" i="102"/>
  <c r="G65" i="102"/>
  <c r="H65" i="102"/>
  <c r="H38" i="92"/>
  <c r="J24" i="38"/>
  <c r="F81" i="102"/>
  <c r="G81" i="102"/>
  <c r="H81" i="102"/>
  <c r="F57" i="102"/>
  <c r="G57" i="102"/>
  <c r="H57" i="102"/>
  <c r="F55" i="102"/>
  <c r="G55" i="102"/>
  <c r="H55" i="102"/>
  <c r="F34" i="102"/>
  <c r="G34" i="102"/>
  <c r="H34" i="102"/>
  <c r="F19" i="102"/>
  <c r="G19" i="102"/>
  <c r="H19" i="102"/>
  <c r="F92" i="102"/>
  <c r="G92" i="102"/>
  <c r="H92" i="102"/>
  <c r="F53" i="102"/>
  <c r="G53" i="102"/>
  <c r="H53" i="102"/>
  <c r="F96" i="102"/>
  <c r="G96" i="102"/>
  <c r="H96" i="102"/>
  <c r="F72" i="102"/>
  <c r="G72" i="102"/>
  <c r="H72" i="102"/>
  <c r="F83" i="102"/>
  <c r="G83" i="102"/>
  <c r="H83" i="102"/>
  <c r="F8" i="102"/>
  <c r="F11" i="102"/>
  <c r="G11" i="102"/>
  <c r="H11" i="102"/>
  <c r="F24" i="102"/>
  <c r="G24" i="102"/>
  <c r="H24" i="102"/>
  <c r="F45" i="102"/>
  <c r="G45" i="102"/>
  <c r="H45" i="102"/>
  <c r="F13" i="87"/>
  <c r="L20" i="87"/>
  <c r="I20" i="87"/>
  <c r="J35" i="92"/>
  <c r="L21" i="38"/>
  <c r="E14" i="92"/>
  <c r="E33" i="38"/>
  <c r="N14" i="92"/>
  <c r="D33" i="38"/>
  <c r="Q15" i="106"/>
  <c r="T15" i="106"/>
  <c r="D36" i="38"/>
  <c r="Q18" i="106"/>
  <c r="T18" i="106"/>
  <c r="E36" i="38"/>
  <c r="L22" i="87"/>
  <c r="I22" i="87"/>
  <c r="J37" i="92"/>
  <c r="L23" i="38"/>
  <c r="K5" i="103"/>
  <c r="F90" i="38"/>
  <c r="K6" i="103"/>
  <c r="F91" i="38"/>
  <c r="D91" i="38"/>
  <c r="K5" i="100"/>
  <c r="H66" i="38"/>
  <c r="D66" i="38"/>
  <c r="J7" i="102"/>
  <c r="J9" i="102"/>
  <c r="J13" i="102"/>
  <c r="D7" i="102"/>
  <c r="D8" i="102"/>
  <c r="G8" i="102"/>
  <c r="H8" i="102"/>
  <c r="J16" i="102"/>
  <c r="F95" i="102"/>
  <c r="G95" i="102"/>
  <c r="H95" i="102"/>
  <c r="F16" i="102"/>
  <c r="G16" i="102"/>
  <c r="H16" i="102"/>
  <c r="F99" i="102"/>
  <c r="G99" i="102"/>
  <c r="H99" i="102"/>
  <c r="F104" i="102"/>
  <c r="G104" i="102"/>
  <c r="H104" i="102"/>
  <c r="F28" i="102"/>
  <c r="G28" i="102"/>
  <c r="H28" i="102"/>
  <c r="F21" i="102"/>
  <c r="G21" i="102"/>
  <c r="H21" i="102"/>
  <c r="F30" i="102"/>
  <c r="G30" i="102"/>
  <c r="H30" i="102"/>
  <c r="J8" i="102"/>
  <c r="J14" i="102"/>
  <c r="D70" i="102"/>
  <c r="D28" i="102"/>
  <c r="D90" i="102"/>
  <c r="D14" i="102"/>
  <c r="D61" i="102"/>
  <c r="D27" i="102"/>
  <c r="D33" i="102"/>
  <c r="D72" i="102"/>
  <c r="D94" i="102"/>
  <c r="D39" i="102"/>
  <c r="D92" i="102"/>
  <c r="D98" i="102"/>
  <c r="D58" i="102"/>
  <c r="D89" i="102"/>
  <c r="D99" i="102"/>
  <c r="D35" i="102"/>
  <c r="D40" i="102"/>
  <c r="D64" i="102"/>
  <c r="D87" i="102"/>
  <c r="D81" i="102"/>
  <c r="D29" i="102"/>
  <c r="D74" i="102"/>
  <c r="D62" i="102"/>
  <c r="D79" i="102"/>
  <c r="D15" i="102"/>
  <c r="D9" i="102"/>
  <c r="D77" i="102"/>
  <c r="D34" i="102"/>
  <c r="D100" i="102"/>
  <c r="D26" i="102"/>
  <c r="D69" i="102"/>
  <c r="D12" i="102"/>
  <c r="D102" i="102"/>
  <c r="D66" i="102"/>
  <c r="D52" i="102"/>
  <c r="D49" i="102"/>
  <c r="D56" i="102"/>
  <c r="D37" i="102"/>
  <c r="D68" i="102"/>
  <c r="D83" i="102"/>
  <c r="D19" i="102"/>
  <c r="D65" i="102"/>
  <c r="D21" i="102"/>
  <c r="D55" i="102"/>
  <c r="D38" i="102"/>
  <c r="D88" i="102"/>
  <c r="D53" i="102"/>
  <c r="D41" i="102"/>
  <c r="D63" i="102"/>
  <c r="D75" i="102"/>
  <c r="D86" i="102"/>
  <c r="D36" i="102"/>
  <c r="D85" i="102"/>
  <c r="D97" i="102"/>
  <c r="D101" i="102"/>
  <c r="D46" i="102"/>
  <c r="F9" i="102"/>
  <c r="G9" i="102"/>
  <c r="H9" i="102"/>
  <c r="D24" i="102"/>
  <c r="D23" i="102"/>
  <c r="D22" i="102"/>
  <c r="D32" i="102"/>
  <c r="D20" i="102"/>
  <c r="D16" i="102"/>
  <c r="D73" i="102"/>
  <c r="D76" i="102"/>
  <c r="D105" i="102"/>
  <c r="D47" i="102"/>
  <c r="D54" i="102"/>
  <c r="D91" i="102"/>
  <c r="D17" i="102"/>
  <c r="D50" i="102"/>
  <c r="D51" i="102"/>
  <c r="D93" i="102"/>
  <c r="D84" i="102"/>
  <c r="D48" i="102"/>
  <c r="D82" i="102"/>
  <c r="D59" i="102"/>
  <c r="D42" i="102"/>
  <c r="D18" i="102"/>
  <c r="D80" i="102"/>
  <c r="D25" i="102"/>
  <c r="D13" i="102"/>
  <c r="D106" i="102"/>
  <c r="D104" i="102"/>
  <c r="F7" i="102"/>
  <c r="G7" i="102"/>
  <c r="H7" i="102"/>
  <c r="D95" i="102"/>
  <c r="D57" i="102"/>
  <c r="D11" i="102"/>
  <c r="D78" i="102"/>
  <c r="D60" i="102"/>
  <c r="D103" i="102"/>
  <c r="D44" i="102"/>
  <c r="D67" i="102"/>
  <c r="D45" i="102"/>
  <c r="D43" i="102"/>
  <c r="D71" i="102"/>
  <c r="D10" i="102"/>
  <c r="D30" i="102"/>
  <c r="D96" i="102"/>
  <c r="D31" i="102"/>
  <c r="F50" i="102"/>
  <c r="G50" i="102"/>
  <c r="H50" i="102"/>
  <c r="F44" i="102"/>
  <c r="G44" i="102"/>
  <c r="H44" i="102"/>
  <c r="F13" i="102"/>
  <c r="G13" i="102"/>
  <c r="H13" i="102"/>
  <c r="F14" i="102"/>
  <c r="G14" i="102"/>
  <c r="H14" i="102"/>
  <c r="J10" i="102"/>
  <c r="J11" i="102"/>
  <c r="R15" i="106"/>
  <c r="S15" i="106"/>
  <c r="K8" i="102"/>
  <c r="K7" i="102"/>
  <c r="K14" i="102"/>
  <c r="K12" i="102"/>
  <c r="K13" i="102"/>
  <c r="K15" i="102"/>
  <c r="K11" i="102"/>
  <c r="K10" i="102"/>
  <c r="K9" i="102"/>
  <c r="K16" i="102"/>
  <c r="D47" i="38"/>
  <c r="F39" i="102"/>
  <c r="G39" i="102"/>
  <c r="H39" i="102"/>
  <c r="F105" i="102"/>
  <c r="G105" i="102"/>
  <c r="H105" i="102"/>
  <c r="F12" i="102"/>
  <c r="G12" i="102"/>
  <c r="H12" i="102"/>
  <c r="F82" i="102"/>
  <c r="G82" i="102"/>
  <c r="H82" i="102"/>
  <c r="F60" i="102"/>
  <c r="G60" i="102"/>
  <c r="H60" i="102"/>
  <c r="F22" i="102"/>
  <c r="G22" i="102"/>
  <c r="H22" i="102"/>
  <c r="F51" i="102"/>
  <c r="G51" i="102"/>
  <c r="H51" i="102"/>
  <c r="F61" i="102"/>
  <c r="G61" i="102"/>
  <c r="H61" i="102"/>
  <c r="F35" i="102"/>
  <c r="G35" i="102"/>
  <c r="H35" i="102"/>
  <c r="F71" i="102"/>
  <c r="G71" i="102"/>
  <c r="H71" i="102"/>
  <c r="F73" i="102"/>
  <c r="G73" i="102"/>
  <c r="H73" i="102"/>
  <c r="F79" i="102"/>
  <c r="G79" i="102"/>
  <c r="H79" i="102"/>
  <c r="F103" i="102"/>
  <c r="G103" i="102"/>
  <c r="H103" i="102"/>
  <c r="F78" i="102"/>
  <c r="G78" i="102"/>
  <c r="H78" i="102"/>
  <c r="F59" i="102"/>
  <c r="G59" i="102"/>
  <c r="H59" i="102"/>
  <c r="F98" i="102"/>
  <c r="G98" i="102"/>
  <c r="H98" i="102"/>
  <c r="F90" i="102"/>
  <c r="G90" i="102"/>
  <c r="H90" i="102"/>
  <c r="F68" i="102"/>
  <c r="G68" i="102"/>
  <c r="H68" i="102"/>
  <c r="F46" i="102"/>
  <c r="G46" i="102"/>
  <c r="H46" i="102"/>
  <c r="F91" i="102"/>
  <c r="G91" i="102"/>
  <c r="H91" i="102"/>
  <c r="F56" i="102"/>
  <c r="G56" i="102"/>
  <c r="H56" i="102"/>
  <c r="F69" i="102"/>
  <c r="G69" i="102"/>
  <c r="H69" i="102"/>
  <c r="F89" i="102"/>
  <c r="G89" i="102"/>
  <c r="H89" i="102"/>
  <c r="F27" i="102"/>
  <c r="G27" i="102"/>
  <c r="H27" i="102"/>
  <c r="R17" i="106"/>
  <c r="S17" i="106"/>
  <c r="R18" i="106"/>
  <c r="S18" i="106"/>
  <c r="T16" i="92"/>
  <c r="T17" i="92"/>
  <c r="T14" i="92"/>
  <c r="T15" i="92"/>
  <c r="F31" i="102"/>
  <c r="G31" i="102"/>
  <c r="H31" i="102"/>
  <c r="F36" i="102"/>
  <c r="G36" i="102"/>
  <c r="H36" i="102"/>
  <c r="F77" i="102"/>
  <c r="G77" i="102"/>
  <c r="H77" i="102"/>
  <c r="F18" i="102"/>
  <c r="G18" i="102"/>
  <c r="H18" i="102"/>
  <c r="F20" i="102"/>
  <c r="G20" i="102"/>
  <c r="H20" i="102"/>
  <c r="F42" i="102"/>
  <c r="G42" i="102"/>
  <c r="H42" i="102"/>
  <c r="F97" i="102"/>
  <c r="G97" i="102"/>
  <c r="H97" i="102"/>
  <c r="F80" i="102"/>
  <c r="G80" i="102"/>
  <c r="H80" i="102"/>
  <c r="F88" i="102"/>
  <c r="G88" i="102"/>
  <c r="H88" i="102"/>
  <c r="F86" i="102"/>
  <c r="G86" i="102"/>
  <c r="H86" i="102"/>
  <c r="F43" i="102"/>
  <c r="G43" i="102"/>
  <c r="H43" i="102"/>
  <c r="F48" i="102"/>
  <c r="G48" i="102"/>
  <c r="H48" i="102"/>
  <c r="F26" i="102"/>
  <c r="G26" i="102"/>
  <c r="H26" i="102"/>
  <c r="F74" i="102"/>
  <c r="G74" i="102"/>
  <c r="H74" i="102"/>
  <c r="F100" i="102"/>
  <c r="G100" i="102"/>
  <c r="H100" i="102"/>
  <c r="F52" i="102"/>
  <c r="G52" i="102"/>
  <c r="H52" i="102"/>
  <c r="F93" i="102"/>
  <c r="G93" i="102"/>
  <c r="H93" i="102"/>
  <c r="F101" i="102"/>
  <c r="G101" i="102"/>
  <c r="H101" i="102"/>
  <c r="F38" i="102"/>
  <c r="G38" i="102"/>
  <c r="H38" i="102"/>
  <c r="F49" i="102"/>
  <c r="G49" i="102"/>
  <c r="H49" i="102"/>
  <c r="F10" i="102"/>
  <c r="G10" i="102"/>
  <c r="H10" i="102"/>
  <c r="F25" i="102"/>
  <c r="G25" i="102"/>
  <c r="H25" i="102"/>
  <c r="F32" i="102"/>
  <c r="G32" i="102"/>
  <c r="H32" i="102"/>
  <c r="F41" i="102"/>
  <c r="G41" i="102"/>
  <c r="H41" i="102"/>
  <c r="R16" i="106"/>
  <c r="S16" i="106"/>
  <c r="F23" i="102"/>
  <c r="G23" i="102"/>
  <c r="H23" i="102"/>
  <c r="F66" i="102"/>
  <c r="G66" i="102"/>
  <c r="H66" i="102"/>
  <c r="F54" i="102"/>
  <c r="G54" i="102"/>
  <c r="H54" i="102"/>
  <c r="F33" i="102"/>
  <c r="G33" i="102"/>
  <c r="H33" i="102"/>
  <c r="F15" i="102"/>
  <c r="G15" i="102"/>
  <c r="H15" i="102"/>
  <c r="F37" i="102"/>
  <c r="G37" i="102"/>
  <c r="H37" i="102"/>
  <c r="F87" i="102"/>
  <c r="G87" i="102"/>
  <c r="H87" i="102"/>
  <c r="F94" i="102"/>
  <c r="G94" i="102"/>
  <c r="H94" i="102"/>
  <c r="F29" i="102"/>
  <c r="G29" i="102"/>
  <c r="H29" i="102"/>
  <c r="F58" i="102"/>
  <c r="G58" i="102"/>
  <c r="H58" i="102"/>
  <c r="F106" i="102"/>
  <c r="G106" i="102"/>
  <c r="H106" i="102"/>
  <c r="F47" i="102"/>
  <c r="G47" i="102"/>
  <c r="H47" i="102"/>
  <c r="F40" i="102"/>
  <c r="G40" i="102"/>
  <c r="H40" i="102"/>
  <c r="F85" i="102"/>
  <c r="G85" i="102"/>
  <c r="H85" i="102"/>
  <c r="F62" i="102"/>
  <c r="G62" i="102"/>
  <c r="H62" i="102"/>
  <c r="F76" i="102"/>
  <c r="G76" i="102"/>
  <c r="H76" i="102"/>
  <c r="F17" i="102"/>
  <c r="G17" i="102"/>
  <c r="H17" i="102"/>
  <c r="F84" i="102"/>
  <c r="G84" i="102"/>
  <c r="H84" i="102"/>
  <c r="F70" i="102"/>
  <c r="G70" i="102"/>
  <c r="H70" i="102"/>
  <c r="F75" i="102"/>
  <c r="G75" i="102"/>
  <c r="H75" i="102"/>
  <c r="F102" i="102"/>
  <c r="G102" i="102"/>
  <c r="H102" i="102"/>
  <c r="F67" i="102"/>
  <c r="G67" i="102"/>
  <c r="H67" i="102"/>
  <c r="F64" i="102"/>
  <c r="G64" i="102"/>
  <c r="H64" i="102"/>
  <c r="F63" i="102"/>
  <c r="G63" i="102"/>
  <c r="H63" i="102"/>
  <c r="C46" i="38"/>
  <c r="E46" i="38"/>
  <c r="F3" i="99"/>
  <c r="F5" i="99"/>
  <c r="G46"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 authorId="0" shapeId="0" xr:uid="{00000000-0006-0000-0100-000001000000}">
      <text>
        <r>
          <rPr>
            <sz val="11"/>
            <color indexed="81"/>
            <rFont val="Segoe UI"/>
            <family val="2"/>
          </rPr>
          <t>Establecer el área a la que pertenece el empleado para tener resultados también por área.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 authorId="0" shapeId="0" xr:uid="{00000000-0006-0000-0B00-000001000000}">
      <text>
        <r>
          <rPr>
            <sz val="11"/>
            <color indexed="81"/>
            <rFont val="Segoe UI"/>
            <family val="2"/>
          </rPr>
          <t>Este é um resultado de gestão. Ele indica o quanto você está usando a página de planos de ação para melhorar o seu negócio.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 authorId="0" shapeId="0" xr:uid="{00000000-0006-0000-0C00-000001000000}">
      <text>
        <r>
          <rPr>
            <sz val="11"/>
            <color indexed="81"/>
            <rFont val="Segoe UI"/>
            <family val="2"/>
          </rPr>
          <t>Aqui você encontra a quantidade de planos de ação com cada status por área. Também verá uma análise do desempenho de cada área. A próxima aba mostra o resultado por responsável.</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 authorId="0" shapeId="0" xr:uid="{00000000-0006-0000-0D00-000001000000}">
      <text>
        <r>
          <rPr>
            <sz val="11"/>
            <color indexed="81"/>
            <rFont val="Segoe UI"/>
            <family val="2"/>
          </rPr>
          <t>Aqui você encontra a quantidade de planos de ação com cada status por funcionário. Também verá uma análise do desempenho de cada um deles.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8" authorId="0" shapeId="0" xr:uid="{00000000-0006-0000-0E00-000001000000}">
      <text>
        <r>
          <rPr>
            <sz val="11"/>
            <color indexed="81"/>
            <rFont val="Segoe UI"/>
            <family val="2"/>
          </rPr>
          <t>Representação gráfica dos status dos seus planos de ação.</t>
        </r>
      </text>
    </comment>
    <comment ref="J48" authorId="0" shapeId="0" xr:uid="{00000000-0006-0000-0E00-000002000000}">
      <text>
        <r>
          <rPr>
            <sz val="11"/>
            <color indexed="81"/>
            <rFont val="Segoe UI"/>
            <family val="2"/>
          </rPr>
          <t>Representação gráfica dos seus planos de ação conformes.</t>
        </r>
      </text>
    </comment>
    <comment ref="C55" authorId="0" shapeId="0" xr:uid="{00000000-0006-0000-0E00-000003000000}">
      <text>
        <r>
          <rPr>
            <sz val="11"/>
            <color indexed="81"/>
            <rFont val="Segoe UI"/>
            <family val="2"/>
          </rPr>
          <t>Cuidado para não sobrecarregar demais uma só área da empresa. É legal ter seus planos de ação bem distribuídos, muito embora possa não ser necessário ou possível. Neste gráfico você vê a quantidade de planos de ação para as 5 áreas mais carregadas.</t>
        </r>
      </text>
    </comment>
    <comment ref="C65" authorId="0" shapeId="0" xr:uid="{00000000-0006-0000-0E00-000004000000}">
      <text>
        <r>
          <rPr>
            <sz val="11"/>
            <color indexed="81"/>
            <rFont val="Segoe UI"/>
            <family val="2"/>
          </rPr>
          <t>Aqui você encontra a quantidade de planos de ação com cada status por área. Também verá uma análise do desempenho de cada área. A próxima aba mostra o resultado por responsável.</t>
        </r>
      </text>
    </comment>
    <comment ref="C89" authorId="0" shapeId="0" xr:uid="{00000000-0006-0000-0E00-000005000000}">
      <text>
        <r>
          <rPr>
            <sz val="11"/>
            <color indexed="81"/>
            <rFont val="Segoe UI"/>
            <family val="2"/>
          </rPr>
          <t>Aqui você encontra a quantidade de planos de ação com cada status por Responsável.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 authorId="0" shapeId="0" xr:uid="{00000000-0006-0000-0200-000001000000}">
      <text>
        <r>
          <rPr>
            <sz val="11"/>
            <color indexed="81"/>
            <rFont val="Segoe UI"/>
            <family val="2"/>
          </rPr>
          <t>Cadastre os responsáveis pelas áreas do seu negócio. Seus planos de ação serão definidos e atribuídos aos funcionários da área.</t>
        </r>
      </text>
    </comment>
    <comment ref="D4" authorId="0" shapeId="0" xr:uid="{00000000-0006-0000-0200-000002000000}">
      <text>
        <r>
          <rPr>
            <sz val="11"/>
            <color indexed="81"/>
            <rFont val="Segoe UI"/>
            <family val="2"/>
          </rPr>
          <t>Defina a área a qual o funcionário pertence para ter resultados também por área.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 authorId="0" shapeId="0" xr:uid="{00000000-0006-0000-0300-000001000000}">
      <text>
        <r>
          <rPr>
            <sz val="11"/>
            <color indexed="81"/>
            <rFont val="Segoe UI"/>
            <family val="2"/>
          </rPr>
          <t>Cadastre as forças do seu negócio. Verifique o exemplo preenchido para ter uma referência de itens que podem ser importantes.</t>
        </r>
      </text>
    </comment>
    <comment ref="D4" authorId="0" shapeId="0" xr:uid="{00000000-0006-0000-0300-000002000000}">
      <text>
        <r>
          <rPr>
            <sz val="11"/>
            <color indexed="81"/>
            <rFont val="Segoe UI"/>
            <family val="2"/>
          </rPr>
          <t>Selecione a importância do item. Isto ajudará a criar uma priorização de itens na definição de planos de ação.</t>
        </r>
      </text>
    </comment>
    <comment ref="E4" authorId="0" shapeId="0" xr:uid="{00000000-0006-0000-0300-000003000000}">
      <text>
        <r>
          <rPr>
            <sz val="11"/>
            <color indexed="81"/>
            <rFont val="Segoe UI"/>
            <family val="2"/>
          </rPr>
          <t>Selecione a intensidade do item. Isto ajudará a criar uma priorização de itens na definição de planos de ação.</t>
        </r>
      </text>
    </comment>
    <comment ref="F4" authorId="0" shapeId="0" xr:uid="{00000000-0006-0000-0300-000004000000}">
      <text>
        <r>
          <rPr>
            <sz val="11"/>
            <color indexed="81"/>
            <rFont val="Segoe UI"/>
            <family val="2"/>
          </rPr>
          <t>Selecione a tendência do item. Isto ajudará a criar uma priorização de itens na definição de planos de ação.</t>
        </r>
      </text>
    </comment>
    <comment ref="G4" authorId="0" shapeId="0" xr:uid="{00000000-0006-0000-0300-000005000000}">
      <text>
        <r>
          <rPr>
            <sz val="11"/>
            <color indexed="81"/>
            <rFont val="Segoe UI"/>
            <family val="2"/>
          </rPr>
          <t>Para cada item da análise você precisará marcar um grau de importância, urgência e tendência. Esta configuração gerará uma pontuação onde cada coluna tem uma pontuação de 1 a 5 e depois são multiplicados entre si. Por exemplo, ao marcar um item como "Totalmente importante" (5), "Nada urgente" (1) e "Melhora" (2), a pontuação será 5 x 1 x 2 = 10. Esta pontuação gerará os resultados adiante na planilha.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 authorId="0" shapeId="0" xr:uid="{00000000-0006-0000-0400-000001000000}">
      <text>
        <r>
          <rPr>
            <sz val="11"/>
            <color indexed="81"/>
            <rFont val="Segoe UI"/>
            <family val="2"/>
          </rPr>
          <t>Cadastre as forças do seu negócio. Verifique o exemplo preenchido para ter uma referência de itens que podem ser importantes.</t>
        </r>
      </text>
    </comment>
    <comment ref="D4" authorId="0" shapeId="0" xr:uid="{00000000-0006-0000-0400-000002000000}">
      <text>
        <r>
          <rPr>
            <sz val="11"/>
            <color indexed="81"/>
            <rFont val="Segoe UI"/>
            <family val="2"/>
          </rPr>
          <t>Selecione a importância do item. Isto ajudará a criar uma priorização de itens na definição de planos de ação.</t>
        </r>
      </text>
    </comment>
    <comment ref="E4" authorId="0" shapeId="0" xr:uid="{00000000-0006-0000-0400-000003000000}">
      <text>
        <r>
          <rPr>
            <sz val="11"/>
            <color indexed="81"/>
            <rFont val="Segoe UI"/>
            <family val="2"/>
          </rPr>
          <t>Selecione a intensidade do item. Isto ajudará a criar uma priorização de itens na definição de planos de ação.</t>
        </r>
      </text>
    </comment>
    <comment ref="F4" authorId="0" shapeId="0" xr:uid="{00000000-0006-0000-0400-000004000000}">
      <text>
        <r>
          <rPr>
            <sz val="11"/>
            <color indexed="81"/>
            <rFont val="Segoe UI"/>
            <family val="2"/>
          </rPr>
          <t>Selecione a tendência do item. Isto ajudará a criar uma priorização de itens na definição de planos de ação.</t>
        </r>
      </text>
    </comment>
    <comment ref="G4" authorId="0" shapeId="0" xr:uid="{00000000-0006-0000-0400-000005000000}">
      <text>
        <r>
          <rPr>
            <sz val="11"/>
            <color indexed="81"/>
            <rFont val="Segoe UI"/>
            <family val="2"/>
          </rPr>
          <t>Para cada item da análise você precisará marcar um grau de importância, urgência e tendência. Esta configuração gerará uma pontuação onde cada coluna tem uma pontuação de 1 a 5 e depois são multiplicados entre si. Por exemplo, ao marcar um item como "Totalmente importante" (5), "Nada urgente" (1) e "Melhora" (2), a pontuação será 5 x 1 x 2 = 10. Esta pontuação gerará os resultados adiante na planilha.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 authorId="0" shapeId="0" xr:uid="{00000000-0006-0000-0500-000001000000}">
      <text>
        <r>
          <rPr>
            <sz val="11"/>
            <color indexed="81"/>
            <rFont val="Segoe UI"/>
            <family val="2"/>
          </rPr>
          <t>Cadastre as forças do seu negócio. Verifique o exemplo preenchido para ter uma referência de itens que podem ser importantes.</t>
        </r>
      </text>
    </comment>
    <comment ref="D4" authorId="0" shapeId="0" xr:uid="{00000000-0006-0000-0500-000002000000}">
      <text>
        <r>
          <rPr>
            <sz val="11"/>
            <color indexed="81"/>
            <rFont val="Segoe UI"/>
            <family val="2"/>
          </rPr>
          <t>Selecione a importância do item. Isto ajudará a criar uma priorização de itens na definição de planos de ação.</t>
        </r>
      </text>
    </comment>
    <comment ref="E4" authorId="0" shapeId="0" xr:uid="{00000000-0006-0000-0500-000003000000}">
      <text>
        <r>
          <rPr>
            <sz val="11"/>
            <color indexed="81"/>
            <rFont val="Segoe UI"/>
            <family val="2"/>
          </rPr>
          <t>Selecione a urgência do item. Isto ajudará a criar uma priorização de itens na definição de planos de ação.</t>
        </r>
      </text>
    </comment>
    <comment ref="F4" authorId="0" shapeId="0" xr:uid="{00000000-0006-0000-0500-000004000000}">
      <text>
        <r>
          <rPr>
            <sz val="11"/>
            <color indexed="81"/>
            <rFont val="Segoe UI"/>
            <family val="2"/>
          </rPr>
          <t>Selecione a tendência do item. Isto ajudará a criar uma priorização de itens na definição de planos de ação.</t>
        </r>
      </text>
    </comment>
    <comment ref="G4" authorId="0" shapeId="0" xr:uid="{00000000-0006-0000-0500-000005000000}">
      <text>
        <r>
          <rPr>
            <sz val="11"/>
            <color indexed="81"/>
            <rFont val="Segoe UI"/>
            <family val="2"/>
          </rPr>
          <t>Para cada item da análise você precisará marcar um grau de importância, urgência e tendência. Esta configuração gerará uma pontuação onde cada coluna tem uma pontuação de 1 a 5 e depois são multiplicados entre si. Por exemplo, ao marcar um item como "Totalmente importante" (5), "Nada urgente" (1) e "Melhora" (2), a pontuação será 5 x 1 x 2 = 10. Esta pontuação gerará os resultados adiante na planilha.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 authorId="0" shapeId="0" xr:uid="{00000000-0006-0000-0600-000001000000}">
      <text>
        <r>
          <rPr>
            <sz val="11"/>
            <color indexed="81"/>
            <rFont val="Segoe UI"/>
            <family val="2"/>
          </rPr>
          <t>Cadastre as forças do seu negócio. Verifique o exemplo preenchido para ter uma referência de itens que podem ser importantes.</t>
        </r>
      </text>
    </comment>
    <comment ref="D4" authorId="0" shapeId="0" xr:uid="{00000000-0006-0000-0600-000002000000}">
      <text>
        <r>
          <rPr>
            <sz val="11"/>
            <color indexed="81"/>
            <rFont val="Segoe UI"/>
            <family val="2"/>
          </rPr>
          <t>Selecione a importância do item. Isto ajudará a criar uma priorização de itens na definição de planos de ação.</t>
        </r>
      </text>
    </comment>
    <comment ref="E4" authorId="0" shapeId="0" xr:uid="{00000000-0006-0000-0600-000003000000}">
      <text>
        <r>
          <rPr>
            <sz val="11"/>
            <color indexed="81"/>
            <rFont val="Segoe UI"/>
            <family val="2"/>
          </rPr>
          <t>Selecione a urgência do item. Isto ajudará a criar uma priorização de itens na definição de planos de ação.</t>
        </r>
      </text>
    </comment>
    <comment ref="F4" authorId="0" shapeId="0" xr:uid="{00000000-0006-0000-0600-000004000000}">
      <text>
        <r>
          <rPr>
            <sz val="11"/>
            <color indexed="81"/>
            <rFont val="Segoe UI"/>
            <family val="2"/>
          </rPr>
          <t>Selecione a tendência do item. Isto ajudará a criar uma priorização de itens na definição de planos de ação.</t>
        </r>
      </text>
    </comment>
    <comment ref="G4" authorId="0" shapeId="0" xr:uid="{00000000-0006-0000-0600-000005000000}">
      <text>
        <r>
          <rPr>
            <sz val="11"/>
            <color indexed="81"/>
            <rFont val="Segoe UI"/>
            <family val="2"/>
          </rPr>
          <t>Para cada item da análise você precisará marcar um grau de importância, urgência e tendência. Esta configuração gerará uma pontuação onde cada coluna tem uma pontuação de 1 a 5 e depois são multiplicados entre si. Por exemplo, ao marcar um item como "Totalmente importante" (5), "Nada urgente" (1) e "Melhora" (2), a pontuação será 5 x 1 x 2 = 10. Esta pontuação gerará os resultados adiante na planilha.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6" authorId="0" shapeId="0" xr:uid="{00000000-0006-0000-0800-000001000000}">
      <text>
        <r>
          <rPr>
            <sz val="11"/>
            <color indexed="81"/>
            <rFont val="Segoe UI"/>
            <family val="2"/>
          </rPr>
          <t>Selecione uma de suas forças ou fraquezas para relacionar a uma oportunidade ou ameaça. Isso ajudará a definir os tipos de planos de ação a desenvolver.</t>
        </r>
      </text>
    </comment>
    <comment ref="D6" authorId="0" shapeId="0" xr:uid="{00000000-0006-0000-0800-000002000000}">
      <text>
        <r>
          <rPr>
            <sz val="11"/>
            <color indexed="81"/>
            <rFont val="Segoe UI"/>
            <family val="2"/>
          </rPr>
          <t>Aqui você vê se o item é uma força ou fraqueza na sua SWOT.</t>
        </r>
      </text>
    </comment>
    <comment ref="E6" authorId="0" shapeId="0" xr:uid="{00000000-0006-0000-0800-000003000000}">
      <text>
        <r>
          <rPr>
            <sz val="11"/>
            <color indexed="81"/>
            <rFont val="Segoe UI"/>
            <family val="2"/>
          </rPr>
          <t>Selecione uma oportunidade ou ameaça para relacionar ao item força ou fraqueza. Isso ajudará a definir os tipos de planos de ação a desenvolver.</t>
        </r>
      </text>
    </comment>
    <comment ref="F6" authorId="0" shapeId="0" xr:uid="{00000000-0006-0000-0800-000004000000}">
      <text>
        <r>
          <rPr>
            <sz val="11"/>
            <color indexed="81"/>
            <rFont val="Segoe UI"/>
            <family val="2"/>
          </rPr>
          <t>Aqui você vê se o item é uma oportunidade ou ameaça na sua SWOT.</t>
        </r>
      </text>
    </comment>
    <comment ref="G6" authorId="0" shapeId="0" xr:uid="{00000000-0006-0000-0800-000005000000}">
      <text>
        <r>
          <rPr>
            <sz val="11"/>
            <color indexed="81"/>
            <rFont val="Segoe UI"/>
            <family val="2"/>
          </rPr>
          <t>Aqui você verá o tipo de estratégia que você deverá procurar desenvolver nos seus planos de ação.
Verde - Uma força relacionada a uma oportunidade. Isto pode representar uma ótima possibilidade de criar vantagens competitivas.
Amarelo - Você precisa ter atenção. Você pode estar perdendo uma oportunidade por conta de uma fraqueza ou o ambiente pode estar prejudicando uma de suas forças.
Vermelho - Você tem uma fraqueza relacionada a uma ameaça. Isto pode significar que você precisará pensar em novas estratégias no mercado e até processos internos.</t>
        </r>
      </text>
    </comment>
    <comment ref="H6" authorId="0" shapeId="0" xr:uid="{00000000-0006-0000-0800-000006000000}">
      <text>
        <r>
          <rPr>
            <sz val="11"/>
            <color indexed="81"/>
            <rFont val="Segoe UI"/>
            <family val="2"/>
          </rPr>
          <t>Aqui você verá uma recomendação sobre o tipo de plano de ação que você deve criar para cada tipo de estratégia.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 authorId="0" shapeId="0" xr:uid="{00000000-0006-0000-0900-000001000000}">
      <text>
        <r>
          <rPr>
            <sz val="11"/>
            <color indexed="81"/>
            <rFont val="Segoe UI"/>
            <family val="2"/>
          </rPr>
          <t>Aqui você definirá os planos de ação aplicáveis a cada um dos principais itens da sua SWOT.</t>
        </r>
      </text>
    </comment>
    <comment ref="D4" authorId="0" shapeId="0" xr:uid="{00000000-0006-0000-0900-000002000000}">
      <text>
        <r>
          <rPr>
            <sz val="11"/>
            <color indexed="81"/>
            <rFont val="Segoe UI"/>
            <family val="2"/>
          </rPr>
          <t>Escolha se o item é uma força, fraqueza, oportunidade ou ameaça na sua SWOT.</t>
        </r>
      </text>
    </comment>
    <comment ref="E4" authorId="0" shapeId="0" xr:uid="{00000000-0006-0000-0900-000003000000}">
      <text>
        <r>
          <rPr>
            <sz val="11"/>
            <color indexed="81"/>
            <rFont val="Segoe UI"/>
            <family val="2"/>
          </rPr>
          <t>Escolha um item da lista.</t>
        </r>
      </text>
    </comment>
    <comment ref="F4" authorId="0" shapeId="0" xr:uid="{00000000-0006-0000-0900-000004000000}">
      <text>
        <r>
          <rPr>
            <sz val="11"/>
            <color indexed="81"/>
            <rFont val="Segoe UI"/>
            <family val="2"/>
          </rPr>
          <t>Aqui você deve definir os responsáveis por cada plano de ação.</t>
        </r>
      </text>
    </comment>
    <comment ref="G4" authorId="0" shapeId="0" xr:uid="{00000000-0006-0000-0900-000005000000}">
      <text>
        <r>
          <rPr>
            <sz val="11"/>
            <color indexed="81"/>
            <rFont val="Segoe UI"/>
            <family val="2"/>
          </rPr>
          <t>Aqui você vê a área a qual o plano de ação está definido de acordo com o responsável selecionado.</t>
        </r>
      </text>
    </comment>
    <comment ref="H4" authorId="0" shapeId="0" xr:uid="{00000000-0006-0000-0900-000006000000}">
      <text>
        <r>
          <rPr>
            <sz val="11"/>
            <color indexed="81"/>
            <rFont val="Segoe UI"/>
            <family val="2"/>
          </rPr>
          <t>A previsão de início pode ser também a data efetiva de início, caso você esteja preenchendo a planilha após o início da execução do plano de ação.</t>
        </r>
      </text>
    </comment>
    <comment ref="I4" authorId="0" shapeId="0" xr:uid="{00000000-0006-0000-0900-000007000000}">
      <text>
        <r>
          <rPr>
            <sz val="11"/>
            <color indexed="81"/>
            <rFont val="Segoe UI"/>
            <family val="2"/>
          </rPr>
          <t>A previsão de fim pode ser também a data efetiva de término da execução do plano de ação, caso você esteja preenchendo a planilha após após esta atividade. Contudo, é ideal que você planeje primeiro para que você possa avaliar e analisar o andamento da execução.</t>
        </r>
      </text>
    </comment>
    <comment ref="J4" authorId="0" shapeId="0" xr:uid="{00000000-0006-0000-0900-000008000000}">
      <text>
        <r>
          <rPr>
            <sz val="11"/>
            <color indexed="81"/>
            <rFont val="Segoe UI"/>
            <family val="2"/>
          </rPr>
          <t>Selecione o momento atual do andamento da execução do plano de ação. O plano pode estar não iniciado, em andamento ou concluído.</t>
        </r>
      </text>
    </comment>
    <comment ref="K4" authorId="0" shapeId="0" xr:uid="{00000000-0006-0000-0900-000009000000}">
      <text>
        <r>
          <rPr>
            <sz val="11"/>
            <color indexed="81"/>
            <rFont val="Segoe UI"/>
            <family val="2"/>
          </rPr>
          <t>Este é um status geral da execução do seu plano de ação. Se vermelho, indica que a execução está atrasada e que você precisa tomar alguma atitude com relação a ao plano de ação em questão.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4" authorId="0" shapeId="0" xr:uid="{00000000-0006-0000-0A00-000001000000}">
      <text>
        <r>
          <rPr>
            <sz val="11"/>
            <color indexed="81"/>
            <rFont val="Segoe UI"/>
            <family val="2"/>
          </rPr>
          <t>IF = (((Forças + Oportunidades) - (Fraquezas + Ameaças)) / ((Forças + Oportunidades) + (Fraquezas + Ameaças))) x 2</t>
        </r>
      </text>
    </comment>
    <comment ref="C18" authorId="0" shapeId="0" xr:uid="{00000000-0006-0000-0A00-000002000000}">
      <text>
        <r>
          <rPr>
            <sz val="11"/>
            <color indexed="81"/>
            <rFont val="Segoe UI"/>
            <family val="2"/>
          </rPr>
          <t>Representação gráfica da sua matriz SWOT.</t>
        </r>
      </text>
    </comment>
    <comment ref="H18" authorId="0" shapeId="0" xr:uid="{00000000-0006-0000-0A00-000003000000}">
      <text>
        <r>
          <rPr>
            <sz val="11"/>
            <color indexed="81"/>
            <rFont val="Segoe UI"/>
            <family val="2"/>
          </rPr>
          <t>Representação gráfica da sua matriz SWOT.</t>
        </r>
      </text>
    </comment>
  </commentList>
</comments>
</file>

<file path=xl/sharedStrings.xml><?xml version="1.0" encoding="utf-8"?>
<sst xmlns="http://schemas.openxmlformats.org/spreadsheetml/2006/main" count="856" uniqueCount="314">
  <si>
    <t>pregunta</t>
  </si>
  <si>
    <t>Gastos Ingresos x</t>
  </si>
  <si>
    <t>Mes anterior Mes actual x</t>
  </si>
  <si>
    <t>Las cuentas por cobrar, cuentas por pagar x</t>
  </si>
  <si>
    <t>necesidad de efectivo x Acumulado</t>
  </si>
  <si>
    <t>positivo</t>
  </si>
  <si>
    <t>negativo</t>
  </si>
  <si>
    <t>Felicitaciones! Sus ingresos son mayores que sus gastos. meses de ganancia son siempre interesantes para su empresa. Disfrutar y echar un vistazo a las cuentas por cobrar y pagar a partir del próximo mes para saber si va a seguir enviando así.</t>
  </si>
  <si>
    <t>Bueno! Sus finanzas mejoraron el mes pasado por eso. ¿Qué hay de investigar las razones y dedicar más tiempo a replicar ellos?</t>
  </si>
  <si>
    <t>Tenga cuidado, el resultado mensual empeoró el mes pasado por eso. Este mes es siempre malo o algo sucedió que hizo el peor resultado?</t>
  </si>
  <si>
    <t>Fresco, usted tiene más recibos que los pagos para obtener dinero en efectivo. Sólo tenga cuidado con la tasa de morosidad de sus prestatarios no convertir esta proyección en un mal resultado verdadero</t>
  </si>
  <si>
    <t>¡Precaución! Sus cuentas por pagar para ese mes son más altos que lo que tiene derecho a recibir, si usted no busca revertir esta situación probablemente perjudicará</t>
  </si>
  <si>
    <t>Sus necesidades de efectivo para el mes es mayor que usted ha acumulado. Es mejor mirar hacia fuera y perseguir más ingresos, después de todo, la predicción es que se introduce el rojo todo seguir así</t>
  </si>
  <si>
    <t>Sus necesidades de efectivo para el mes es menos de lo que has acumulado. Su negocio va bien, pero mantener un ojo en los próximos meses para no tener sorpresas!</t>
  </si>
  <si>
    <t>respuesta</t>
  </si>
  <si>
    <t>Es muy recomendable que utilice la estructura presentada rápida, ya que hay varias fórmulas que pueden verse afectadas por la adición de filas y columnas. Además, para facilitar la finalización mantener la hoja de trabajo desbloqueado sólo en lugares que llenar.</t>
  </si>
  <si>
    <t>enero</t>
  </si>
  <si>
    <t>noviembre</t>
  </si>
  <si>
    <t>Sus gastos son mayores que sus ingresos, significa que este mes fue la lesión. Usted ya conoce las razones? Es digno de mirar sus gastos DRE para asegurarse de que el mal resultado no se repetirá.</t>
  </si>
  <si>
    <t>Solo tienes que introducir el menú superior "revisión" y seleccione la hoja de desbloqueo elemento en el grupo Cambios. Las hojas de cálculo no tienen contraseñas, que están encerrados sólo para mejorar la usabilidad de ellas</t>
  </si>
  <si>
    <t>febrero</t>
  </si>
  <si>
    <t>marzo</t>
  </si>
  <si>
    <t>abril</t>
  </si>
  <si>
    <t>mayo</t>
  </si>
  <si>
    <t>junio</t>
  </si>
  <si>
    <t>julio</t>
  </si>
  <si>
    <t>agosto</t>
  </si>
  <si>
    <t>septiembre</t>
  </si>
  <si>
    <t>octubre</t>
  </si>
  <si>
    <t>diciembre</t>
  </si>
  <si>
    <t>8. ¿Puedo añadir más filas y columnas en la hoja de cálculo?</t>
  </si>
  <si>
    <t>Son advertencias acerca de cómo su proyección es. De ellos, se puede refinar sus proyecciones y considerar medidas más agresivas para hacer su diseño más agresivo.</t>
  </si>
  <si>
    <t>Es muy recomendable que utilice la estructura presentada rápida, ya que hay varias fórmulas que pueden ser afectados por la eliminación de filas y columnas. Además, para facilitar la finalización mantener la hoja de trabajo desbloqueado sólo en lugares que llenar.</t>
  </si>
  <si>
    <t>Paso 1</t>
  </si>
  <si>
    <t>Paso 2</t>
  </si>
  <si>
    <t>Paso 3</t>
  </si>
  <si>
    <t>Paso 4</t>
  </si>
  <si>
    <t>Paso 5</t>
  </si>
  <si>
    <t>Paso 6</t>
  </si>
  <si>
    <t>Paso 7</t>
  </si>
  <si>
    <r>
      <rPr>
        <b/>
        <sz val="18"/>
        <color indexed="10"/>
        <rFont val="Calibri"/>
        <family val="2"/>
      </rPr>
      <t xml:space="preserve">IMPORTANTE: </t>
    </r>
    <r>
      <rPr>
        <b/>
        <sz val="18"/>
        <rFont val="Calibri"/>
        <family val="2"/>
      </rPr>
      <t>Lea los pasos Y COMPRENDA la hoja de cálculo</t>
    </r>
  </si>
  <si>
    <t>Sí. Sin embargo, estos datos no garantizan aprobado o no aprobado por estas instituciones. Se utiliza como datos suplementarios.</t>
  </si>
  <si>
    <t>fuerzas</t>
  </si>
  <si>
    <t>debilidades</t>
  </si>
  <si>
    <t>oportunidades</t>
  </si>
  <si>
    <t>→</t>
  </si>
  <si>
    <t>1. Los factores internos</t>
  </si>
  <si>
    <t>2. Factores externos</t>
  </si>
  <si>
    <t>estatus</t>
  </si>
  <si>
    <t>amenazas</t>
  </si>
  <si>
    <t>visión general de los factores internos y externos</t>
  </si>
  <si>
    <t>Análisis de las deficiencias</t>
  </si>
  <si>
    <t>El análisis de las fuerzas</t>
  </si>
  <si>
    <t>análisis de amenazas</t>
  </si>
  <si>
    <t>Análisis de oportunidades</t>
  </si>
  <si>
    <t>Bienvenido (a). Con esta hoja de cálculo se puede tener una predicción sobre el mercado en el que opera su empresa. Comprender los factores internos (fortalezas y debilidades) y externos (oportunidades y amenazas) para extraer lo mejor de todo.</t>
  </si>
  <si>
    <t>Los factores internos</t>
  </si>
  <si>
    <t>De acuerdo con la metodología del análisis FODA, una empresa tiene dos factores internos: fortalezas y debilidades.</t>
  </si>
  <si>
    <r>
      <rPr>
        <b/>
        <sz val="11"/>
        <color indexed="10"/>
        <rFont val="Arial"/>
        <family val="2"/>
      </rPr>
      <t>1.1. fuerzas:</t>
    </r>
    <r>
      <rPr>
        <sz val="11"/>
        <color indexed="10"/>
        <rFont val="Arial"/>
        <family val="2"/>
      </rPr>
      <t xml:space="preserve"> </t>
    </r>
    <r>
      <rPr>
        <sz val="11"/>
        <color indexed="63"/>
        <rFont val="Arial"/>
        <family val="2"/>
      </rPr>
      <t>establecer la lista de las fortalezas identificadas en la empresa (diferenciada de los equipos, productos innovadores, etc.).</t>
    </r>
  </si>
  <si>
    <t>FACTORES EXTERNOS</t>
  </si>
  <si>
    <r>
      <rPr>
        <b/>
        <sz val="11"/>
        <color indexed="10"/>
        <rFont val="Arial"/>
        <family val="2"/>
      </rPr>
      <t>2.2. amenazas:</t>
    </r>
    <r>
      <rPr>
        <sz val="11"/>
        <color indexed="63"/>
        <rFont val="Arial"/>
        <family val="2"/>
      </rPr>
      <t xml:space="preserve"> establecer la lista de amenazas detectadas en el mercado (nuevos competidores, cambios en los impuestos, etc.).</t>
    </r>
  </si>
  <si>
    <r>
      <rPr>
        <b/>
        <sz val="11"/>
        <color indexed="10"/>
        <rFont val="Arial"/>
        <family val="2"/>
      </rPr>
      <t>2.1. oportunidades:</t>
    </r>
    <r>
      <rPr>
        <sz val="11"/>
        <color indexed="63"/>
        <rFont val="Arial"/>
        <family val="2"/>
      </rPr>
      <t xml:space="preserve"> establecer la lista de oportunidades (expansión a lugares estratégicos, nuevo nicho, etc.).</t>
    </r>
  </si>
  <si>
    <t>Después de definir los factores internos, aparato externo: oportunidades y amenazas.</t>
  </si>
  <si>
    <t>MATRIZ FODA</t>
  </si>
  <si>
    <t>En esta parte de la hoja de cálculo se puede ver el resumen de sus puntuaciones a las fortalezas, debilidades, oportunidades y amenazas. Desde este punto de vista, tendrá el regreso de la hoja sobre en qué momento la empresa va (desarrollo, mantenimiento, crecimiento y supervivencia). Además de los indicadores, consulta la lista de todas las fortalezas, debilidades, amenazas y oportunidades priorizadas según su puntuación.</t>
  </si>
  <si>
    <t>supervivencia</t>
  </si>
  <si>
    <t>mantenimiento</t>
  </si>
  <si>
    <t>crecimiento</t>
  </si>
  <si>
    <t>desarrollo</t>
  </si>
  <si>
    <t>amenazas</t>
  </si>
  <si>
    <t>debilidades</t>
  </si>
  <si>
    <t>fuerzas</t>
  </si>
  <si>
    <t>oportunidades</t>
  </si>
  <si>
    <t>RANK</t>
  </si>
  <si>
    <t>CUENTA DE MEDIOS</t>
  </si>
  <si>
    <t>índice de favorabilidad</t>
  </si>
  <si>
    <t>índice general de factores internos y externos</t>
  </si>
  <si>
    <t>no se ha iniciado</t>
  </si>
  <si>
    <t>Imprimir sólo lo que importa. Esta parte genera un informe con formato para imprimir en siete páginas A4 con su plan de acción para todas las combinaciones de las fortalezas, debilidades, oportunidades y amenazas. Además, mantener los gráficos, la lista jerárquica, favorabilidad ínidice y consejos.</t>
  </si>
  <si>
    <r>
      <rPr>
        <b/>
        <sz val="11"/>
        <color indexed="10"/>
        <rFont val="Arial"/>
        <family val="2"/>
      </rPr>
      <t>1.2. debilidades:</t>
    </r>
    <r>
      <rPr>
        <sz val="11"/>
        <color indexed="63"/>
        <rFont val="Arial"/>
        <family val="2"/>
      </rPr>
      <t xml:space="preserve"> establecer la lista de las debilidades (ubicación geográfica, alta nómina, etc.).</t>
    </r>
  </si>
  <si>
    <t>artículo</t>
  </si>
  <si>
    <t>Preguntas sobre el método? Haga clic en el enlace para poder ver un vídeo explicativo sobre el método de análisis FODA.</t>
  </si>
  <si>
    <t>HOJA DE TRABAJO</t>
  </si>
  <si>
    <t>1. ¿Qué FODA?</t>
  </si>
  <si>
    <r>
      <t>El término</t>
    </r>
    <r>
      <rPr>
        <b/>
        <sz val="11"/>
        <color indexed="63"/>
        <rFont val="Arial"/>
        <family val="2"/>
      </rPr>
      <t>FODA</t>
    </r>
    <r>
      <rPr>
        <sz val="11"/>
        <color indexed="63"/>
        <rFont val="Arial"/>
        <family val="2"/>
      </rPr>
      <t>es un lenguaje acrónimo procedente</t>
    </r>
    <r>
      <rPr>
        <sz val="11"/>
        <color indexed="18"/>
        <rFont val="Arial"/>
        <family val="2"/>
      </rPr>
      <t>Inglés</t>
    </r>
    <r>
      <rPr>
        <sz val="11"/>
        <color indexed="63"/>
        <rFont val="Arial"/>
        <family val="2"/>
      </rPr>
      <t>Y es una</t>
    </r>
    <r>
      <rPr>
        <sz val="11"/>
        <color indexed="18"/>
        <rFont val="Arial"/>
        <family val="2"/>
      </rPr>
      <t>acrónimo</t>
    </r>
    <r>
      <rPr>
        <sz val="11"/>
        <color indexed="63"/>
        <rFont val="Arial"/>
        <family val="2"/>
      </rPr>
      <t>fuerzas (</t>
    </r>
    <r>
      <rPr>
        <b/>
        <sz val="11"/>
        <color indexed="63"/>
        <rFont val="Arial"/>
        <family val="2"/>
      </rPr>
      <t>S</t>
    </r>
    <r>
      <rPr>
        <sz val="11"/>
        <color indexed="63"/>
        <rFont val="Arial"/>
        <family val="2"/>
      </rPr>
      <t>ORTALEZAS), debilidades (</t>
    </r>
    <r>
      <rPr>
        <b/>
        <sz val="11"/>
        <color indexed="63"/>
        <rFont val="Arial"/>
        <family val="2"/>
      </rPr>
      <t>W</t>
    </r>
    <r>
      <rPr>
        <sz val="11"/>
        <color indexed="63"/>
        <rFont val="Arial"/>
        <family val="2"/>
      </rPr>
      <t>Debilidades), Oportunidades (</t>
    </r>
    <r>
      <rPr>
        <b/>
        <sz val="11"/>
        <color indexed="63"/>
        <rFont val="Arial"/>
        <family val="2"/>
      </rPr>
      <t>la</t>
    </r>
    <r>
      <rPr>
        <sz val="11"/>
        <color indexed="63"/>
        <rFont val="Arial"/>
        <family val="2"/>
      </rPr>
      <t>portunidades) y amenazas (</t>
    </r>
    <r>
      <rPr>
        <b/>
        <sz val="11"/>
        <color indexed="63"/>
        <rFont val="Arial"/>
        <family val="2"/>
      </rPr>
      <t>T</t>
    </r>
    <r>
      <rPr>
        <sz val="11"/>
        <color indexed="63"/>
        <rFont val="Arial"/>
        <family val="2"/>
      </rPr>
      <t>hreats).</t>
    </r>
  </si>
  <si>
    <t>2. ¿Qué es el análisis FODA?</t>
  </si>
  <si>
    <r>
      <t>la</t>
    </r>
    <r>
      <rPr>
        <b/>
        <sz val="11"/>
        <color indexed="63"/>
        <rFont val="Arial"/>
        <family val="2"/>
      </rPr>
      <t>El análisis FODA</t>
    </r>
    <r>
      <rPr>
        <sz val="11"/>
        <color indexed="63"/>
        <rFont val="Arial"/>
        <family val="2"/>
      </rPr>
      <t>o</t>
    </r>
    <r>
      <rPr>
        <b/>
        <sz val="11"/>
        <color indexed="63"/>
        <rFont val="Arial"/>
        <family val="2"/>
      </rPr>
      <t>análisis DAFO o FODA (fortalezas, debilidades, oportunidades y amenazas)</t>
    </r>
    <r>
      <rPr>
        <sz val="11"/>
        <color indexed="63"/>
        <rFont val="Arial"/>
        <family val="2"/>
      </rPr>
      <t>(en</t>
    </r>
    <r>
      <rPr>
        <sz val="11"/>
        <color indexed="18"/>
        <rFont val="Arial"/>
        <family val="2"/>
      </rPr>
      <t>portugués</t>
    </r>
    <r>
      <rPr>
        <sz val="11"/>
        <color indexed="63"/>
        <rFont val="Arial"/>
        <family val="2"/>
      </rPr>
      <t>) Es una herramienta utilizada para el análisis de escenarios (o análisis ambiente), siendo utilizado como base para</t>
    </r>
    <r>
      <rPr>
        <sz val="11"/>
        <color indexed="18"/>
        <rFont val="Arial"/>
        <family val="2"/>
      </rPr>
      <t>administración</t>
    </r>
    <r>
      <rPr>
        <sz val="11"/>
        <color indexed="63"/>
        <rFont val="Arial"/>
        <family val="2"/>
      </rPr>
      <t>y</t>
    </r>
    <r>
      <rPr>
        <sz val="11"/>
        <color indexed="18"/>
        <rFont val="Arial"/>
        <family val="2"/>
      </rPr>
      <t>la planificación estratégica</t>
    </r>
    <r>
      <rPr>
        <sz val="11"/>
        <color indexed="63"/>
        <rFont val="Arial"/>
        <family val="2"/>
      </rPr>
      <t>de una</t>
    </r>
    <r>
      <rPr>
        <sz val="11"/>
        <color indexed="18"/>
        <rFont val="Arial"/>
        <family val="2"/>
      </rPr>
      <t>corporación</t>
    </r>
    <r>
      <rPr>
        <sz val="11"/>
        <color indexed="63"/>
        <rFont val="Arial"/>
        <family val="2"/>
      </rPr>
      <t>o</t>
    </r>
    <r>
      <rPr>
        <sz val="11"/>
        <color indexed="18"/>
        <rFont val="Arial"/>
        <family val="2"/>
      </rPr>
      <t>negocios</t>
    </r>
    <r>
      <rPr>
        <sz val="11"/>
        <color indexed="63"/>
        <rFont val="Arial"/>
        <family val="2"/>
      </rPr>
      <t>Pero puede, debido a su simplicidad, ser utilizado para cualquier tipo de análisis de escenarios, desde la creación de una</t>
    </r>
    <r>
      <rPr>
        <i/>
        <sz val="11"/>
        <color indexed="18"/>
        <rFont val="Arial"/>
        <family val="2"/>
      </rPr>
      <t>Blog</t>
    </r>
    <r>
      <rPr>
        <sz val="11"/>
        <color indexed="63"/>
        <rFont val="Arial"/>
        <family val="2"/>
      </rPr>
      <t>gestión de una</t>
    </r>
    <r>
      <rPr>
        <sz val="11"/>
        <color indexed="18"/>
        <rFont val="Arial"/>
        <family val="2"/>
      </rPr>
      <t>multinacional</t>
    </r>
    <r>
      <rPr>
        <sz val="11"/>
        <color indexed="63"/>
        <rFont val="Arial"/>
        <family val="2"/>
      </rPr>
      <t>.</t>
    </r>
  </si>
  <si>
    <t>6. ¿Cuáles son las fuerzas?</t>
  </si>
  <si>
    <r>
      <t>fuerzas</t>
    </r>
    <r>
      <rPr>
        <sz val="11"/>
        <color indexed="63"/>
        <rFont val="Arial"/>
        <family val="2"/>
      </rPr>
      <t>- Ventajas de la empresa en relación con los competidores.</t>
    </r>
  </si>
  <si>
    <t>7. ¿Cuáles son las debilidades?</t>
  </si>
  <si>
    <r>
      <t>debilidades</t>
    </r>
    <r>
      <rPr>
        <sz val="11"/>
        <color indexed="63"/>
        <rFont val="Arial"/>
        <family val="2"/>
      </rPr>
      <t>- Desventajas internas de la empresa en relación a los competidores.</t>
    </r>
  </si>
  <si>
    <t>6. ¿Cuáles son las oportunidades?</t>
  </si>
  <si>
    <t>7. ¿Cuáles son las amenazas?</t>
  </si>
  <si>
    <t>La combinación de estos dos entornos, internos y externos, y sus variables, fortalezas y debilidades; Oportunidades y Amenazas, facilitarán el análisis y la demanda de decisiones en la definición de las estrategias comerciales de la compañía decisión. Fortalezas y Oportunidades - Aprovechar al máximo las fortalezas para aprovechar al máximo las oportunidades detectadas. Las fuerzas y Amenazas - Aprovechar al máximo las fortalezas para minimizar los efectos de las amenazas detectadas. Debilidades y oportunidades - Desarrollar estrategias para minimizar los efectos negativos de los puntos débiles y tomar al mismo tiempo aprovechar las oportunidades detectadas. Debilidades y amenazas - Estrategias para adoptar deben minimizar o superar las debilidades y, tanto como sea posible para hacer frente a las amenazas.</t>
  </si>
  <si>
    <t>8. ¿Cuáles son las cruces de datos?</t>
  </si>
  <si>
    <t>9. ¿Qué es FODA</t>
  </si>
  <si>
    <t>Es una matriz en la que se identifican sus mayores fortalezas, debilidades, oportunidades y amenazas. Se distingue el ambiente interno - (factores internos y realidades - fortalezas y debilidades) y el entorno externo (factores y aspectos futuros - oportunidades y amenazas) de la organización.</t>
  </si>
  <si>
    <t>4. ¿Cuáles son los factores internos?</t>
  </si>
  <si>
    <t>5. ¿Cuáles son los factores externos?</t>
  </si>
  <si>
    <t>Estas son las características específicas de su negocio. fortalezas o debilidades de su equipo, o la excelencia productiva en los procesos internos, etc. es decir, las fortalezas y debilidades relativas a otros agentes del mercado.</t>
  </si>
  <si>
    <t>Estas son las características y los cambios que el mercado en su conjunto puede tener y que podrían beneficiarse o dificultar su negocio. Las oportunidades son los aspectos positivos y las amenazas son negativos.</t>
  </si>
  <si>
    <r>
      <t>oportunidades</t>
    </r>
    <r>
      <rPr>
        <sz val="11"/>
        <color indexed="63"/>
        <rFont val="Arial"/>
        <family val="2"/>
      </rPr>
      <t>- los aspectos positivos de mercado con potencial para crecer la ventaja competitiva de la empresa.</t>
    </r>
  </si>
  <si>
    <t>- Amenazas aspectos positivos del mercado con potencial de comprometer la ventaja competitiva de la empresa.</t>
  </si>
  <si>
    <t>9. ¿Puedo eliminar las líneas?</t>
  </si>
  <si>
    <t>10. Esta hoja de cálculo se pueden someter a las instituciones financieras?</t>
  </si>
  <si>
    <t>11. ¿Cuáles son las alertas?</t>
  </si>
  <si>
    <t>12. Cómo desbloquear la hoja de cálculo?</t>
  </si>
  <si>
    <t>Hoja de Planificación Estratégica</t>
  </si>
  <si>
    <t>Muy desfavorable - Las perspectivas para el crecimiento del negocio es muy desfavorable, puede ser el momento de pensar en un cambio estratégico dramático.</t>
  </si>
  <si>
    <t>Desfavorable - Un análisis FODA desfavorable no significa que tenga que renunciar a su negocio, pero es importante pensar en planes de acciones dirigidas a mitigar las principales amenazas y para reducir el peso negativo de algunos puntos débiles.</t>
  </si>
  <si>
    <t>Balance - Con un escenario equilibrado vale la pena invertir más tiempo de análisis para averiguar si su enfoque es interno o externo.</t>
  </si>
  <si>
    <t>Muy favorable - Si su análisis es correcto, muy vale la pena continuar a hacer exactamente lo que está haciendo simplemente añadiendo las acciones de las fuerzas de mejora y oportunidades y posibles debilidades y amenazas medidas de contención.</t>
  </si>
  <si>
    <t>Puntuación final de sus fuerzas</t>
  </si>
  <si>
    <t>La puntuación global de sus debilidades</t>
  </si>
  <si>
    <t>La puntuación global de sus oportunidades</t>
  </si>
  <si>
    <t>La puntuación global de sus amenazas</t>
  </si>
  <si>
    <t>Responáveis</t>
  </si>
  <si>
    <t>urgencia</t>
  </si>
  <si>
    <t>tendencia</t>
  </si>
  <si>
    <t>mucho peor</t>
  </si>
  <si>
    <t>1.1 Top 5 fuerzas</t>
  </si>
  <si>
    <t>2.1 Los 5 mejores oportunidades</t>
  </si>
  <si>
    <t>Top 5 1.2 Debilidades</t>
  </si>
  <si>
    <t>2.2 Top 5 Amenazas</t>
  </si>
  <si>
    <t>artículos</t>
  </si>
  <si>
    <t>Los planes de acción</t>
  </si>
  <si>
    <t>fuerza</t>
  </si>
  <si>
    <t>debilidad</t>
  </si>
  <si>
    <t>oportunidad</t>
  </si>
  <si>
    <t>amenaza</t>
  </si>
  <si>
    <t>ir</t>
  </si>
  <si>
    <t>En proceso</t>
  </si>
  <si>
    <t>terminado</t>
  </si>
  <si>
    <t>responsable</t>
  </si>
  <si>
    <t>espera</t>
  </si>
  <si>
    <t>por adelantado</t>
  </si>
  <si>
    <t>Estado de sus planes de acción</t>
  </si>
  <si>
    <t>tarde</t>
  </si>
  <si>
    <t>En el plazo</t>
  </si>
  <si>
    <t>Si se busca obtener los mejores resultados, es necesario trabajar en la creación de elementos de los planes de acción más eficaces para cada uno de ellos!</t>
  </si>
  <si>
    <t>Fresco, que ha creado planes de acción para la totalidad o la mayoría de los artículos. Si todo va bien, obtendrá resultados en breve. Felicitaciones!</t>
  </si>
  <si>
    <t>No está mal, pero se debe tener cuidado. Si usted busca mejores resultados en su negocio, puede que tenga que actuar en más artículos que crean aún más los planes de acción!</t>
  </si>
  <si>
    <t>total</t>
  </si>
  <si>
    <t>total,</t>
  </si>
  <si>
    <t>% El rendimiento actual</t>
  </si>
  <si>
    <t>responsable</t>
  </si>
  <si>
    <t>área</t>
  </si>
  <si>
    <t>importancia</t>
  </si>
  <si>
    <t>Sin importancia</t>
  </si>
  <si>
    <t>inmaterial</t>
  </si>
  <si>
    <t>importante</t>
  </si>
  <si>
    <t>Muy importante</t>
  </si>
  <si>
    <t>totalmente importante</t>
  </si>
  <si>
    <t>puntuacion</t>
  </si>
  <si>
    <t>nada urgente</t>
  </si>
  <si>
    <t>algunos urgente</t>
  </si>
  <si>
    <t>urgente</t>
  </si>
  <si>
    <t>Muy urgente</t>
  </si>
  <si>
    <t>por ayer</t>
  </si>
  <si>
    <t>mejora</t>
  </si>
  <si>
    <t>mucha mejora</t>
  </si>
  <si>
    <t>mantiene</t>
  </si>
  <si>
    <t>empeoramiento</t>
  </si>
  <si>
    <t>áreas de la empresa</t>
  </si>
  <si>
    <t>planes de acción totales</t>
  </si>
  <si>
    <t>retraso en total</t>
  </si>
  <si>
    <t>áreas</t>
  </si>
  <si>
    <t>Muy fuerte</t>
  </si>
  <si>
    <t>fuerte</t>
  </si>
  <si>
    <t>promedio</t>
  </si>
  <si>
    <t>débil</t>
  </si>
  <si>
    <t>muy pobre</t>
  </si>
  <si>
    <t>intensidad</t>
  </si>
  <si>
    <t>Fortalezas y debilidades</t>
  </si>
  <si>
    <t>ForçaOportunidade</t>
  </si>
  <si>
    <t>ForçaAmeaça</t>
  </si>
  <si>
    <t>FraquezaOportunidade</t>
  </si>
  <si>
    <t>estrategia ofensiva</t>
  </si>
  <si>
    <t>confrontación estrategia</t>
  </si>
  <si>
    <t>estrategia de fortalecimiento</t>
  </si>
  <si>
    <t>estrategia defensiva</t>
  </si>
  <si>
    <t>Mira preparar planes de acción para modificar el medio ambiente en favor de su negocio.</t>
  </si>
  <si>
    <t>Mira crear planes de acción para desarrollar ventajas competitivas.</t>
  </si>
  <si>
    <t>Mira crear planes de acción para aprovechar mejor las oportunidades que proporciona el medio ambiente.</t>
  </si>
  <si>
    <t>Esto puede ser una señal de que es necesario hacer cambios profundos para proteger a la empresa.</t>
  </si>
  <si>
    <t>FraquezaAmeaça</t>
  </si>
  <si>
    <t>Tipo de estrategia</t>
  </si>
  <si>
    <t>recomendación</t>
  </si>
  <si>
    <t>Oportunidades y Amenazas</t>
  </si>
  <si>
    <t>El tiempo de inicio</t>
  </si>
  <si>
    <t>fin del tiempo</t>
  </si>
  <si>
    <t>En su negocio</t>
  </si>
  <si>
    <t>REGISTROS</t>
  </si>
  <si>
    <t>Paso 8</t>
  </si>
  <si>
    <t>Register áreas y los responsables de cada uno de ellos en su empresa.</t>
  </si>
  <si>
    <r>
      <rPr>
        <b/>
        <sz val="11"/>
        <color indexed="10"/>
        <rFont val="Arial"/>
        <family val="2"/>
      </rPr>
      <t>1.1. áreas de negocio:</t>
    </r>
    <r>
      <rPr>
        <sz val="11"/>
        <color indexed="10"/>
        <rFont val="Arial"/>
        <family val="2"/>
      </rPr>
      <t xml:space="preserve"> </t>
    </r>
    <r>
      <rPr>
        <sz val="11"/>
        <color indexed="63"/>
        <rFont val="Arial"/>
        <family val="2"/>
      </rPr>
      <t>firmar todas las áreas de su empresa.</t>
    </r>
  </si>
  <si>
    <r>
      <rPr>
        <b/>
        <sz val="11"/>
        <color indexed="10"/>
        <rFont val="Arial"/>
        <family val="2"/>
      </rPr>
      <t>1.2. responsable:</t>
    </r>
    <r>
      <rPr>
        <sz val="11"/>
        <color indexed="63"/>
        <rFont val="Arial"/>
        <family val="2"/>
      </rPr>
      <t xml:space="preserve"> registrar a los empleados responsables de cada área de la empresa y asignar a la que cada empleado es responsable de área.</t>
    </r>
  </si>
  <si>
    <t>CRUCES</t>
  </si>
  <si>
    <t>Una vez establecido sus factores internos y externos, es el momento de cruzar los datos que combinan sus fortalezas y debilidades con las amenazas y oportunidades. Puede trazar planes de acción para las combinaciones.</t>
  </si>
  <si>
    <t>PLANES DE ACCIÓN</t>
  </si>
  <si>
    <t>Crear planes de acción de acuerdo con los principales elementos de análisis FODA de su negocio y los cruces realizados para grandes mejoras en los bronceados y largo plazo.</t>
  </si>
  <si>
    <t>RESULTADOS FODA</t>
  </si>
  <si>
    <t>Resultados de planes de acción</t>
  </si>
  <si>
    <t>Ver los resultados de FODA como índice de favorabilidad, el análisis individual de los factores internos de la matriz FODA y los gráficos Externose.</t>
  </si>
  <si>
    <t>Paso 9</t>
  </si>
  <si>
    <t>Ver los resultados de sus planes de acción y ver gráficamente el análisis por área y por el oficial.</t>
  </si>
  <si>
    <t>Desarrollo de planes de acción</t>
  </si>
  <si>
    <r>
      <rPr>
        <b/>
        <sz val="11"/>
        <color indexed="10"/>
        <rFont val="Arial"/>
        <family val="2"/>
      </rPr>
      <t>8.1. gráficos:</t>
    </r>
    <r>
      <rPr>
        <sz val="11"/>
        <color indexed="63"/>
        <rFont val="Arial"/>
        <family val="2"/>
      </rPr>
      <t xml:space="preserve"> el desarrollo gráfico de planes de acción, el estado y los planes de cumplimiento en ejecución.</t>
    </r>
  </si>
  <si>
    <r>
      <rPr>
        <b/>
        <sz val="11"/>
        <color indexed="10"/>
        <rFont val="Arial"/>
        <family val="2"/>
      </rPr>
      <t>8.2. El análisis por Área:</t>
    </r>
    <r>
      <rPr>
        <sz val="11"/>
        <color indexed="63"/>
        <rFont val="Arial"/>
        <family val="2"/>
      </rPr>
      <t xml:space="preserve"> ver el análisis general de cada área de su empresa en relación con los planes de acción con cada estado y el rendimiento general de ellos.</t>
    </r>
  </si>
  <si>
    <r>
      <rPr>
        <b/>
        <sz val="11"/>
        <color indexed="10"/>
        <rFont val="Arial"/>
        <family val="2"/>
      </rPr>
      <t>8.3. Anfitrión Análisis:</t>
    </r>
    <r>
      <rPr>
        <sz val="11"/>
        <color indexed="63"/>
        <rFont val="Arial"/>
        <family val="2"/>
      </rPr>
      <t xml:space="preserve">  ver el análisis general de cada área a cargo de su empresa en relación con los planes de acción con cada estado y el rendimiento general de ellos.</t>
    </r>
  </si>
  <si>
    <t>INFORME DE IMPRESIÓN</t>
  </si>
  <si>
    <t>1. Resultados FODA</t>
  </si>
  <si>
    <t>2. Resultados planes de acción</t>
  </si>
  <si>
    <t>ANÁLISIS DAFO 3.5</t>
  </si>
  <si>
    <t>Favorable - Si su análisis es correcto, vale la pena seguir haciendo lo que está haciendo simplemente añadiendo acciones y oportunidades de mejora de las fuerzas y las posibles debilidades y amenazas medidas de contención.</t>
  </si>
  <si>
    <t>factor</t>
  </si>
  <si>
    <t>INFORME DE LA ANÁLISIS DAFO 4.0</t>
  </si>
  <si>
    <r>
      <rPr>
        <b/>
        <sz val="22"/>
        <color theme="1" tint="0.249977111117893"/>
        <rFont val="Calibri"/>
        <family val="2"/>
      </rPr>
      <t>1.</t>
    </r>
    <r>
      <rPr>
        <sz val="22"/>
        <color theme="1" tint="0.249977111117893"/>
        <rFont val="Calibri"/>
        <family val="2"/>
      </rPr>
      <t xml:space="preserve"> resultados FODA</t>
    </r>
  </si>
  <si>
    <r>
      <rPr>
        <b/>
        <sz val="22"/>
        <color theme="1" tint="0.249977111117893"/>
        <rFont val="Calibri"/>
        <family val="2"/>
      </rPr>
      <t>2.</t>
    </r>
    <r>
      <rPr>
        <sz val="22"/>
        <color theme="1" tint="0.249977111117893"/>
        <rFont val="Calibri"/>
        <family val="2"/>
      </rPr>
      <t xml:space="preserve"> Resultados de los planes de acción</t>
    </r>
  </si>
  <si>
    <r>
      <rPr>
        <b/>
        <sz val="22"/>
        <color theme="1" tint="0.249977111117893"/>
        <rFont val="Calibri"/>
        <family val="2"/>
      </rPr>
      <t>3.</t>
    </r>
    <r>
      <rPr>
        <sz val="22"/>
        <color theme="1" tint="0.249977111117893"/>
        <rFont val="Calibri"/>
        <family val="2"/>
      </rPr>
      <t xml:space="preserve"> El análisis por área</t>
    </r>
  </si>
  <si>
    <r>
      <rPr>
        <b/>
        <sz val="22"/>
        <color theme="1" tint="0.249977111117893"/>
        <rFont val="Calibri"/>
        <family val="2"/>
      </rPr>
      <t>4.</t>
    </r>
    <r>
      <rPr>
        <sz val="22"/>
        <color theme="1" tint="0.249977111117893"/>
        <rFont val="Calibri"/>
        <family val="2"/>
      </rPr>
      <t xml:space="preserve"> análisis cargo</t>
    </r>
  </si>
  <si>
    <t>planes de acción de cumplimiento</t>
  </si>
  <si>
    <t>En el plazo</t>
  </si>
  <si>
    <t>como</t>
  </si>
  <si>
    <t>3. Análisis por área</t>
  </si>
  <si>
    <t>Planes de Acción totales</t>
  </si>
  <si>
    <t>planes de acción</t>
  </si>
  <si>
    <t>Como totales</t>
  </si>
  <si>
    <t>4. Análisis Responsable</t>
  </si>
  <si>
    <t>Índice favorable</t>
  </si>
  <si>
    <t>espaciamiento</t>
  </si>
  <si>
    <t>Hoja de Plan de Negocios</t>
  </si>
  <si>
    <t>vea mas</t>
  </si>
  <si>
    <t>Hojas estudio de viabilidad económica</t>
  </si>
  <si>
    <t>hoja FODA</t>
  </si>
  <si>
    <t>Paquete con 9 hojas de cálculo financieras</t>
  </si>
  <si>
    <t>HOJAS DE LUZ</t>
  </si>
  <si>
    <t>El término FODA es un acrónimo derivado de la lengua Inglés, y es un acrónimo de Fortalezas (fortalezas), debilidades (debilidades), Oportunidades (Oportunidades) y amenazas (amenazas).</t>
  </si>
  <si>
    <t>3. ¿Cuáles son los factores internos?</t>
  </si>
  <si>
    <t>4. ¿Cuáles son los factores externos?</t>
  </si>
  <si>
    <t>5. ¿Qué es FODA</t>
  </si>
  <si>
    <t>6. Cómo desbloquear la hoja de cálculo?</t>
  </si>
  <si>
    <t>Solo tienes que introducir el menú superior "revisión" y seleccione la hoja de desbloqueo elemento en el grupo Cambios. Las hojas de cálculo no tienen contraseñas solo se bloquean para mejorar la usabilidad de ellos.</t>
  </si>
  <si>
    <t>IMPORTANTE: Lea los pasos Y ENTENDER LA HOJA DE TRABAJO</t>
  </si>
  <si>
    <t>INFORMES</t>
  </si>
  <si>
    <t>SALPICADEROS</t>
  </si>
  <si>
    <r>
      <rPr>
        <b/>
        <sz val="11"/>
        <color indexed="10"/>
        <rFont val="Calibri"/>
        <family val="2"/>
      </rPr>
      <t>importante:</t>
    </r>
    <r>
      <rPr>
        <sz val="11"/>
        <color indexed="63"/>
        <rFont val="Calibri"/>
        <family val="2"/>
      </rPr>
      <t>Ver el potencial ofensivo y desarrollar la mejor estrategia para impulsar sus fortalezas y debilidades resuzir relacionándolos con las oportunidades y amenazas. Sólo los 5 mejores fortalezas, debilidades, oportunidades y amenazas (el más obtuvo buenos resultados en "factores internos" y "factores externos") se está visualizando para que tenga el enfoque y la objetividad en acciones.</t>
    </r>
  </si>
  <si>
    <t>gráfico de radar del análisis DAFO</t>
  </si>
  <si>
    <t>Top 5: Análisis de los planes de acción por área</t>
  </si>
  <si>
    <t>la mayoría de los artículos pertinentes FODA</t>
  </si>
  <si>
    <t>FODA Radar</t>
  </si>
  <si>
    <t>división porcentual de FODA</t>
  </si>
  <si>
    <t>planes de acción definidos</t>
  </si>
  <si>
    <t>Centrarse en los temas más importantes</t>
  </si>
  <si>
    <t>Estado de los planes de acción</t>
  </si>
  <si>
    <t>conformidad</t>
  </si>
  <si>
    <t>Ranking de 5 zonas con planes de acción</t>
  </si>
  <si>
    <t>Ver la matriz DAFO con los 5 elementos más importantes para cada factor</t>
  </si>
  <si>
    <t>los datos transversales que combinan sus fortalezas y debilidades con las amenazas y oportunidades.</t>
  </si>
  <si>
    <t>Crear planes de acción de acuerdo con los principales elementos de análisis FODA de su negocio y los cruces realizados</t>
  </si>
  <si>
    <t>Ver 5 informes con la información principal de la hoja de trabajo</t>
  </si>
  <si>
    <t>Ver un panel de control con todos los principales indicadores de análisis FODA y sus planes de acción elaborados</t>
  </si>
  <si>
    <t>Su contenido es</t>
  </si>
  <si>
    <t>La luz es una empresa especializada en el desarrollo de productos digitales para el negocio. Desde 2005 ayudamos a los empresarios y administradores a superar sus desafíos en sus respectivas áreas de trabajo. Aprender un poco más de la Luz y descubra cómo podemos ayudar!</t>
  </si>
  <si>
    <t>Análisis FODA o DAFO o FODA Análisis (fortalezas, debilidades, oportunidades y amenazas) (en portugués) es una herramienta utilizada para realizar análisis de escenarios (o análisis del entorno), que se utiliza como base para la gestión y planificación estratégica de una empresa, pero y pueden, debido a ser utilizado para cualquier tipo de análisis de escenarios, desde la creación de un blog de la gestión de una multinacional.</t>
  </si>
  <si>
    <t>El índice de favorabilidad se calculará restando las notas de los puntos fuertes y las oportunidades de las notas de las debilidades y amenazas. Por lo que apunta a un porcentaje comprendido entre -200% a + 200% que indica el equilibrio del medio ambiente en el que opera su empresa. Su fórmula es = IF (((+ Oportunidades de fuerzas) - (+ Debilidades Amenazas)) / ((+ fuerzas de oportunidades) + (debilidades + Amenazas))) x 2</t>
  </si>
  <si>
    <t>mercadeo</t>
  </si>
  <si>
    <t>finanzas</t>
  </si>
  <si>
    <t>comercial</t>
  </si>
  <si>
    <t>Recursos humanos</t>
  </si>
  <si>
    <t>tecnología</t>
  </si>
  <si>
    <t>-</t>
  </si>
  <si>
    <t>Rafael Ávila</t>
  </si>
  <si>
    <t>Daniel Pereira</t>
  </si>
  <si>
    <t>Leandro Borges</t>
  </si>
  <si>
    <t>Filippo Ghermandi</t>
  </si>
  <si>
    <t>Diogo Silva</t>
  </si>
  <si>
    <t>La marca es reconocida en el mercado</t>
  </si>
  <si>
    <t>La empresa cuenta con diferencial innovadora</t>
  </si>
  <si>
    <t>La propia tecnología es esencial para el negocio</t>
  </si>
  <si>
    <t>El producto es de calidad</t>
  </si>
  <si>
    <t>La cartera de productos / servicios es variada</t>
  </si>
  <si>
    <t>El costo es bajo y que ayuda a obtener un mayor beneficio</t>
  </si>
  <si>
    <t>El personal era competente y entrelazados</t>
  </si>
  <si>
    <t>La ubicación geográfica es malo</t>
  </si>
  <si>
    <t>La infraestructura es inadecuada para las necesidades</t>
  </si>
  <si>
    <t>Los medios para hacer que las ventas no están diversificadas</t>
  </si>
  <si>
    <t>La eficiencia operativa es un factor desfavorable</t>
  </si>
  <si>
    <t>La alta rotación de personal</t>
  </si>
  <si>
    <t>La base de clientes es pequeña</t>
  </si>
  <si>
    <t>No hay recursos financieros disponibles</t>
  </si>
  <si>
    <t>Posibilidad de establecer asociaciones estratégicas</t>
  </si>
  <si>
    <t>Exitem pocos competidores en el mercado</t>
  </si>
  <si>
    <t>Se aprovecha de las políticas del gobierno</t>
  </si>
  <si>
    <t>Hay recortes de impuestos esperados</t>
  </si>
  <si>
    <t>economía local cada vez mayor</t>
  </si>
  <si>
    <t>La falta de interés en las iniciativas sociales y medioambientales</t>
  </si>
  <si>
    <t>No hay nuevas líneas de productos</t>
  </si>
  <si>
    <t>Hay un número limitado de recursos esenciales</t>
  </si>
  <si>
    <t>No hay nuevos clientes que entran en el mercado</t>
  </si>
  <si>
    <t>La empresa cuenta con disminución en el mercado</t>
  </si>
  <si>
    <t>Encontrar un nuevo espacio para la tienda física</t>
  </si>
  <si>
    <t>Hacer la reforma presupuestaria</t>
  </si>
  <si>
    <t>Trabajar mejor publicidad y marketing</t>
  </si>
  <si>
    <t>innovaciones de lista con la posibilidad de implementar</t>
  </si>
  <si>
    <t>Hacer registro de la marca en el INPI</t>
  </si>
  <si>
    <t>Capacitar al personal técnico</t>
  </si>
  <si>
    <t>Búsqueda leyes de incentivos que favorecen los negocios</t>
  </si>
  <si>
    <t>empresas de contacto en el sector turístico</t>
  </si>
  <si>
    <t>Planificar el lanzamiento de nuevos productos</t>
  </si>
  <si>
    <t>Trabajar la lealtad de los clientes actuales</t>
  </si>
  <si>
    <t>reuniones de horario</t>
  </si>
  <si>
    <t>reducir los costos</t>
  </si>
  <si>
    <r>
      <t xml:space="preserve">HOJA DE TRABAJO </t>
    </r>
    <r>
      <rPr>
        <b/>
        <sz val="40"/>
        <color theme="1"/>
        <rFont val="Calibri (Corpo)"/>
      </rPr>
      <t>ANÁLISIS DAFO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</si>
</sst>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88">
    <font>
      <sz val="11"/>
      <color theme="1"/>
      <name val="Calibri"/>
      <family val="2"/>
      <scheme val="minor"/>
    </font>
    <font>
      <b/>
      <sz val="18"/>
      <color indexed="10"/>
      <name val="Calibri"/>
      <family val="2"/>
    </font>
    <font>
      <b/>
      <sz val="18"/>
      <name val="Calibri"/>
      <family val="2"/>
    </font>
    <font>
      <sz val="11"/>
      <color indexed="63"/>
      <name val="Arial"/>
      <family val="2"/>
    </font>
    <font>
      <b/>
      <sz val="11"/>
      <color indexed="10"/>
      <name val="Arial"/>
      <family val="2"/>
    </font>
    <font>
      <sz val="11"/>
      <color indexed="10"/>
      <name val="Arial"/>
      <family val="2"/>
    </font>
    <font>
      <sz val="10"/>
      <name val="Arial"/>
      <family val="2"/>
    </font>
    <font>
      <b/>
      <sz val="11"/>
      <color indexed="63"/>
      <name val="Arial"/>
      <family val="2"/>
    </font>
    <font>
      <sz val="11"/>
      <color indexed="18"/>
      <name val="Arial"/>
      <family val="2"/>
    </font>
    <font>
      <i/>
      <sz val="11"/>
      <color indexed="18"/>
      <name val="Arial"/>
      <family val="2"/>
    </font>
    <font>
      <sz val="11"/>
      <color theme="1"/>
      <name val="Calibri"/>
      <family val="2"/>
      <scheme val="minor"/>
    </font>
    <font>
      <sz val="11"/>
      <color theme="0"/>
      <name val="Calibri"/>
      <family val="2"/>
      <scheme val="minor"/>
    </font>
    <font>
      <u/>
      <sz val="11"/>
      <color theme="10"/>
      <name val="Calibri"/>
      <family val="2"/>
      <scheme val="minor"/>
    </font>
    <font>
      <u/>
      <sz val="10"/>
      <color theme="10"/>
      <name val="Arial"/>
      <family val="2"/>
    </font>
    <font>
      <sz val="10"/>
      <color theme="1"/>
      <name val="Calibri"/>
      <family val="2"/>
    </font>
    <font>
      <sz val="11"/>
      <color rgb="FFFF0000"/>
      <name val="Calibri"/>
      <family val="2"/>
      <scheme val="minor"/>
    </font>
    <font>
      <sz val="11"/>
      <name val="Calibri"/>
      <family val="2"/>
      <scheme val="minor"/>
    </font>
    <font>
      <sz val="10.5"/>
      <color theme="0"/>
      <name val="Calibri"/>
      <family val="2"/>
      <scheme val="minor"/>
    </font>
    <font>
      <sz val="11"/>
      <color rgb="FF3D3C40"/>
      <name val="Arial"/>
      <family val="2"/>
    </font>
    <font>
      <b/>
      <sz val="16"/>
      <color theme="0"/>
      <name val="Calibri"/>
      <family val="2"/>
      <scheme val="minor"/>
    </font>
    <font>
      <sz val="14"/>
      <color rgb="FF3366CC"/>
      <name val="Calibri"/>
      <family val="2"/>
      <scheme val="minor"/>
    </font>
    <font>
      <sz val="11"/>
      <color rgb="FF333333"/>
      <name val="Arial"/>
      <family val="2"/>
    </font>
    <font>
      <sz val="12"/>
      <color theme="1"/>
      <name val="Calibri"/>
      <family val="2"/>
      <scheme val="minor"/>
    </font>
    <font>
      <sz val="12"/>
      <color theme="0"/>
      <name val="Calibri"/>
      <family val="2"/>
      <scheme val="minor"/>
    </font>
    <font>
      <b/>
      <sz val="12"/>
      <color theme="0"/>
      <name val="Calibri"/>
      <family val="2"/>
      <scheme val="minor"/>
    </font>
    <font>
      <sz val="14"/>
      <color theme="0"/>
      <name val="Calibri"/>
      <family val="2"/>
      <scheme val="minor"/>
    </font>
    <font>
      <b/>
      <sz val="16"/>
      <color rgb="FF666666"/>
      <name val="Calibri"/>
      <family val="2"/>
      <scheme val="minor"/>
    </font>
    <font>
      <b/>
      <sz val="24"/>
      <color rgb="FF666666"/>
      <name val="Calibri"/>
      <family val="2"/>
      <scheme val="minor"/>
    </font>
    <font>
      <sz val="36"/>
      <color theme="1"/>
      <name val="Calibri"/>
      <family val="2"/>
      <scheme val="minor"/>
    </font>
    <font>
      <b/>
      <sz val="11"/>
      <name val="Calibri"/>
      <family val="2"/>
      <scheme val="minor"/>
    </font>
    <font>
      <sz val="18"/>
      <color theme="0"/>
      <name val="Calibri"/>
      <family val="2"/>
      <scheme val="minor"/>
    </font>
    <font>
      <sz val="11"/>
      <color rgb="FF252525"/>
      <name val="Arial"/>
      <family val="2"/>
    </font>
    <font>
      <b/>
      <sz val="11"/>
      <color rgb="FF252525"/>
      <name val="Arial"/>
      <family val="2"/>
    </font>
    <font>
      <b/>
      <i/>
      <sz val="11"/>
      <color rgb="FF252525"/>
      <name val="Arial"/>
      <family val="2"/>
    </font>
    <font>
      <sz val="10"/>
      <color rgb="FF444444"/>
      <name val="Open Sans"/>
      <family val="2"/>
    </font>
    <font>
      <b/>
      <sz val="48"/>
      <color theme="1"/>
      <name val="Calibri"/>
      <family val="2"/>
      <scheme val="minor"/>
    </font>
    <font>
      <sz val="28"/>
      <color rgb="FF333333"/>
      <name val="Calibri"/>
      <family val="2"/>
      <scheme val="minor"/>
    </font>
    <font>
      <sz val="10.5"/>
      <color rgb="FF333333"/>
      <name val="Calibri"/>
      <family val="2"/>
      <scheme val="minor"/>
    </font>
    <font>
      <b/>
      <sz val="18"/>
      <color theme="1"/>
      <name val="Calibri"/>
      <family val="2"/>
      <scheme val="minor"/>
    </font>
    <font>
      <b/>
      <sz val="18"/>
      <color rgb="FF595959"/>
      <name val="Calibri"/>
      <family val="2"/>
      <scheme val="minor"/>
    </font>
    <font>
      <b/>
      <sz val="14"/>
      <color theme="0"/>
      <name val="Calibri"/>
      <family val="2"/>
      <scheme val="minor"/>
    </font>
    <font>
      <sz val="48"/>
      <color theme="1"/>
      <name val="Calibri"/>
      <family val="2"/>
      <scheme val="minor"/>
    </font>
    <font>
      <u/>
      <sz val="11"/>
      <color theme="11"/>
      <name val="Calibri"/>
      <family val="2"/>
      <scheme val="minor"/>
    </font>
    <font>
      <sz val="12"/>
      <name val="Calibri"/>
      <family val="2"/>
      <scheme val="minor"/>
    </font>
    <font>
      <sz val="12"/>
      <color theme="1" tint="0.24994659260841701"/>
      <name val="Calibri"/>
      <family val="2"/>
      <scheme val="minor"/>
    </font>
    <font>
      <sz val="12"/>
      <color theme="1" tint="0.249977111117893"/>
      <name val="Calibri"/>
      <family val="2"/>
      <scheme val="minor"/>
    </font>
    <font>
      <sz val="11"/>
      <color theme="1" tint="0.249977111117893"/>
      <name val="Calibri"/>
      <family val="2"/>
      <scheme val="minor"/>
    </font>
    <font>
      <sz val="11"/>
      <color indexed="81"/>
      <name val="Segoe UI"/>
      <family val="2"/>
    </font>
    <font>
      <sz val="14"/>
      <color theme="1" tint="0.249977111117893"/>
      <name val="Calibri"/>
      <family val="2"/>
      <scheme val="minor"/>
    </font>
    <font>
      <b/>
      <sz val="11"/>
      <color theme="1"/>
      <name val="Calibri"/>
      <family val="2"/>
      <scheme val="minor"/>
    </font>
    <font>
      <b/>
      <sz val="12"/>
      <color theme="1" tint="0.249977111117893"/>
      <name val="Calibri"/>
      <family val="2"/>
      <scheme val="minor"/>
    </font>
    <font>
      <b/>
      <sz val="11"/>
      <color theme="1" tint="0.249977111117893"/>
      <name val="Calibri"/>
      <family val="2"/>
      <scheme val="minor"/>
    </font>
    <font>
      <sz val="11"/>
      <color theme="1" tint="0.24994659260841701"/>
      <name val="Calibri"/>
      <family val="2"/>
      <scheme val="minor"/>
    </font>
    <font>
      <b/>
      <sz val="11"/>
      <color theme="1"/>
      <name val="Calibri"/>
      <family val="2"/>
    </font>
    <font>
      <b/>
      <sz val="14"/>
      <color rgb="FF333333"/>
      <name val="Calibri"/>
      <family val="2"/>
      <scheme val="minor"/>
    </font>
    <font>
      <b/>
      <sz val="11"/>
      <color theme="0"/>
      <name val="Calibri"/>
      <family val="2"/>
      <scheme val="minor"/>
    </font>
    <font>
      <sz val="22"/>
      <color theme="1"/>
      <name val="Calibri"/>
      <family val="2"/>
      <scheme val="minor"/>
    </font>
    <font>
      <sz val="11"/>
      <color rgb="FF333333"/>
      <name val="Calibri"/>
      <family val="2"/>
      <scheme val="minor"/>
    </font>
    <font>
      <b/>
      <sz val="26"/>
      <color theme="1" tint="0.249977111117893"/>
      <name val="Calibri"/>
      <family val="2"/>
      <scheme val="minor"/>
    </font>
    <font>
      <sz val="10.5"/>
      <color theme="1" tint="0.249977111117893"/>
      <name val="Calibri"/>
      <family val="2"/>
      <scheme val="minor"/>
    </font>
    <font>
      <sz val="22"/>
      <color theme="1" tint="0.249977111117893"/>
      <name val="Calibri"/>
      <family val="2"/>
    </font>
    <font>
      <b/>
      <sz val="22"/>
      <color theme="1" tint="0.249977111117893"/>
      <name val="Calibri"/>
      <family val="2"/>
    </font>
    <font>
      <sz val="22"/>
      <color theme="1" tint="0.249977111117893"/>
      <name val="Calibri"/>
      <family val="2"/>
      <scheme val="minor"/>
    </font>
    <font>
      <b/>
      <sz val="22"/>
      <color theme="1" tint="0.249977111117893"/>
      <name val="Calibri"/>
      <family val="2"/>
      <scheme val="minor"/>
    </font>
    <font>
      <sz val="18"/>
      <color theme="1"/>
      <name val="Calibri"/>
      <family val="2"/>
      <scheme val="minor"/>
    </font>
    <font>
      <u/>
      <sz val="12"/>
      <color theme="10"/>
      <name val="Calibri"/>
      <family val="2"/>
      <scheme val="minor"/>
    </font>
    <font>
      <sz val="26"/>
      <color rgb="FF333333"/>
      <name val="Calibri"/>
      <family val="2"/>
      <scheme val="minor"/>
    </font>
    <font>
      <b/>
      <sz val="40"/>
      <color theme="1"/>
      <name val="Calibri (Corpo)"/>
    </font>
    <font>
      <b/>
      <sz val="14"/>
      <color rgb="FFFF0000"/>
      <name val="Calibri"/>
      <family val="2"/>
      <scheme val="minor"/>
    </font>
    <font>
      <b/>
      <sz val="18"/>
      <color rgb="FF333333"/>
      <name val="Calibri"/>
      <family val="2"/>
      <scheme val="minor"/>
    </font>
    <font>
      <sz val="11"/>
      <color theme="1"/>
      <name val="Arial"/>
      <family val="2"/>
    </font>
    <font>
      <b/>
      <sz val="12"/>
      <color theme="1"/>
      <name val="Calibri (Corpo)"/>
    </font>
    <font>
      <b/>
      <sz val="14"/>
      <name val="Calibri"/>
      <family val="2"/>
      <scheme val="minor"/>
    </font>
    <font>
      <b/>
      <sz val="24"/>
      <color rgb="FFFFFFFF"/>
      <name val="Calibri"/>
      <family val="2"/>
      <scheme val="minor"/>
    </font>
    <font>
      <b/>
      <sz val="18"/>
      <color theme="1" tint="0.249977111117893"/>
      <name val="Calibri"/>
      <family val="2"/>
      <scheme val="minor"/>
    </font>
    <font>
      <sz val="22"/>
      <color theme="0"/>
      <name val="Calibri"/>
      <family val="2"/>
      <scheme val="minor"/>
    </font>
    <font>
      <sz val="16"/>
      <color theme="1"/>
      <name val="Calibri"/>
      <family val="2"/>
      <scheme val="minor"/>
    </font>
    <font>
      <sz val="11"/>
      <color rgb="FF333333"/>
      <name val="Calibri"/>
      <family val="2"/>
    </font>
    <font>
      <b/>
      <sz val="11"/>
      <color indexed="10"/>
      <name val="Calibri"/>
      <family val="2"/>
    </font>
    <font>
      <sz val="11"/>
      <color indexed="63"/>
      <name val="Calibri"/>
      <family val="2"/>
    </font>
    <font>
      <sz val="11"/>
      <color rgb="FF006100"/>
      <name val="Calibri"/>
      <family val="2"/>
      <scheme val="minor"/>
    </font>
    <font>
      <sz val="11"/>
      <color rgb="FF9C0006"/>
      <name val="Calibri"/>
      <family val="2"/>
      <scheme val="minor"/>
    </font>
    <font>
      <b/>
      <sz val="36"/>
      <color theme="1"/>
      <name val="Calibri"/>
      <family val="2"/>
      <scheme val="minor"/>
    </font>
    <font>
      <sz val="36"/>
      <color theme="0"/>
      <name val="Calibri"/>
      <family val="2"/>
      <scheme val="minor"/>
    </font>
    <font>
      <b/>
      <sz val="14"/>
      <color theme="1" tint="0.249977111117893"/>
      <name val="Calibri"/>
      <family val="2"/>
      <scheme val="minor"/>
    </font>
    <font>
      <b/>
      <sz val="36"/>
      <color theme="1" tint="0.249977111117893"/>
      <name val="Calibri"/>
      <family val="2"/>
      <scheme val="minor"/>
    </font>
    <font>
      <b/>
      <sz val="44"/>
      <color theme="1" tint="0.249977111117893"/>
      <name val="Calibri"/>
      <family val="2"/>
      <scheme val="minor"/>
    </font>
    <font>
      <sz val="11"/>
      <color rgb="FF000000"/>
      <name val="Calibri"/>
      <family val="2"/>
      <scheme val="minor"/>
    </font>
  </fonts>
  <fills count="17">
    <fill>
      <patternFill patternType="none"/>
    </fill>
    <fill>
      <patternFill patternType="gray125"/>
    </fill>
    <fill>
      <patternFill patternType="solid">
        <fgColor theme="0" tint="-4.9989318521683403E-2"/>
        <bgColor indexed="64"/>
      </patternFill>
    </fill>
    <fill>
      <patternFill patternType="solid">
        <fgColor rgb="FF333333"/>
        <bgColor indexed="64"/>
      </patternFill>
    </fill>
    <fill>
      <patternFill patternType="solid">
        <fgColor rgb="FF336699"/>
        <bgColor indexed="64"/>
      </patternFill>
    </fill>
    <fill>
      <patternFill patternType="solid">
        <fgColor rgb="FFECF0F1"/>
        <bgColor indexed="64"/>
      </patternFill>
    </fill>
    <fill>
      <patternFill patternType="solid">
        <fgColor theme="0"/>
        <bgColor indexed="64"/>
      </patternFill>
    </fill>
    <fill>
      <patternFill patternType="solid">
        <fgColor rgb="FF6699CC"/>
        <bgColor indexed="64"/>
      </patternFill>
    </fill>
    <fill>
      <patternFill patternType="solid">
        <fgColor rgb="FFFF9900"/>
        <bgColor indexed="64"/>
      </patternFill>
    </fill>
    <fill>
      <patternFill patternType="solid">
        <fgColor rgb="FFEAEAEA"/>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rgb="FFF0462E"/>
        <bgColor indexed="64"/>
      </patternFill>
    </fill>
    <fill>
      <patternFill patternType="solid">
        <fgColor rgb="FF55B03E"/>
        <bgColor indexed="64"/>
      </patternFill>
    </fill>
    <fill>
      <patternFill patternType="solid">
        <fgColor rgb="FF558C3E"/>
        <bgColor indexed="64"/>
      </patternFill>
    </fill>
    <fill>
      <patternFill patternType="solid">
        <fgColor rgb="FFD2462E"/>
        <bgColor indexed="64"/>
      </patternFill>
    </fill>
    <fill>
      <patternFill patternType="solid">
        <fgColor theme="0" tint="-0.499984740745262"/>
        <bgColor indexed="64"/>
      </patternFill>
    </fill>
  </fills>
  <borders count="45">
    <border>
      <left/>
      <right/>
      <top/>
      <bottom/>
      <diagonal/>
    </border>
    <border>
      <left/>
      <right/>
      <top/>
      <bottom style="thin">
        <color auto="1"/>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theme="0"/>
      </right>
      <top/>
      <bottom style="thick">
        <color theme="0"/>
      </bottom>
      <diagonal/>
    </border>
    <border>
      <left style="thin">
        <color theme="0" tint="-0.14999847407452621"/>
      </left>
      <right style="thin">
        <color theme="0" tint="-0.14999847407452621"/>
      </right>
      <top/>
      <bottom style="thin">
        <color theme="0" tint="-0.14999847407452621"/>
      </bottom>
      <diagonal/>
    </border>
    <border>
      <left/>
      <right style="thick">
        <color theme="0"/>
      </right>
      <top style="thick">
        <color theme="0"/>
      </top>
      <bottom style="thick">
        <color theme="0"/>
      </bottom>
      <diagonal/>
    </border>
    <border>
      <left style="thick">
        <color theme="0"/>
      </left>
      <right/>
      <top style="thick">
        <color theme="0"/>
      </top>
      <bottom style="thick">
        <color theme="0"/>
      </bottom>
      <diagonal/>
    </border>
    <border>
      <left style="thick">
        <color theme="0"/>
      </left>
      <right/>
      <top/>
      <bottom style="thick">
        <color theme="0"/>
      </bottom>
      <diagonal/>
    </border>
    <border>
      <left/>
      <right/>
      <top style="thick">
        <color theme="0"/>
      </top>
      <bottom style="thick">
        <color theme="0"/>
      </bottom>
      <diagonal/>
    </border>
    <border>
      <left style="thick">
        <color theme="0"/>
      </left>
      <right/>
      <top/>
      <bottom/>
      <diagonal/>
    </border>
    <border>
      <left/>
      <right style="thick">
        <color theme="0"/>
      </right>
      <top/>
      <bottom/>
      <diagonal/>
    </border>
    <border>
      <left/>
      <right style="thick">
        <color theme="0"/>
      </right>
      <top/>
      <bottom style="thick">
        <color theme="0"/>
      </bottom>
      <diagonal/>
    </border>
    <border>
      <left/>
      <right/>
      <top/>
      <bottom style="thick">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style="thin">
        <color theme="0" tint="-0.14996795556505021"/>
      </left>
      <right style="thick">
        <color theme="0"/>
      </right>
      <top style="thin">
        <color theme="0" tint="-0.14996795556505021"/>
      </top>
      <bottom style="thin">
        <color theme="0" tint="-0.14996795556505021"/>
      </bottom>
      <diagonal/>
    </border>
    <border>
      <left style="thick">
        <color theme="0"/>
      </left>
      <right/>
      <top style="thick">
        <color theme="0"/>
      </top>
      <bottom/>
      <diagonal/>
    </border>
    <border>
      <left/>
      <right style="thick">
        <color theme="0"/>
      </right>
      <top style="thick">
        <color theme="0"/>
      </top>
      <bottom/>
      <diagonal/>
    </border>
    <border>
      <left style="thick">
        <color theme="0"/>
      </left>
      <right style="thick">
        <color theme="0"/>
      </right>
      <top style="thick">
        <color theme="0"/>
      </top>
      <bottom/>
      <diagonal/>
    </border>
    <border>
      <left style="thick">
        <color theme="0"/>
      </left>
      <right style="thick">
        <color theme="0"/>
      </right>
      <top/>
      <bottom/>
      <diagonal/>
    </border>
    <border>
      <left/>
      <right style="thin">
        <color theme="0" tint="-0.14990691854609822"/>
      </right>
      <top/>
      <bottom style="thin">
        <color theme="0" tint="-0.149906918546098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ck">
        <color theme="0"/>
      </left>
      <right style="thick">
        <color theme="0"/>
      </right>
      <top style="thin">
        <color theme="0" tint="-0.14996795556505021"/>
      </top>
      <bottom style="thin">
        <color theme="0" tint="-0.14996795556505021"/>
      </bottom>
      <diagonal/>
    </border>
    <border>
      <left style="thick">
        <color theme="0"/>
      </left>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0691854609822"/>
      </right>
      <top style="thick">
        <color theme="0"/>
      </top>
      <bottom style="thin">
        <color theme="0" tint="-0.14990691854609822"/>
      </bottom>
      <diagonal/>
    </border>
    <border>
      <left style="thin">
        <color theme="0" tint="-0.14996795556505021"/>
      </left>
      <right style="thin">
        <color theme="0" tint="-0.14990691854609822"/>
      </right>
      <top/>
      <bottom style="thin">
        <color theme="0" tint="-0.14990691854609822"/>
      </bottom>
      <diagonal/>
    </border>
    <border>
      <left style="thin">
        <color theme="0" tint="-0.14993743705557422"/>
      </left>
      <right/>
      <top style="thin">
        <color theme="0" tint="-0.14993743705557422"/>
      </top>
      <bottom style="thin">
        <color theme="0" tint="-0.1499374370555742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ck">
        <color theme="0"/>
      </left>
      <right style="thin">
        <color theme="0" tint="-0.24994659260841701"/>
      </right>
      <top style="thick">
        <color theme="0"/>
      </top>
      <bottom style="thick">
        <color theme="0"/>
      </bottom>
      <diagonal/>
    </border>
    <border>
      <left style="thin">
        <color theme="0" tint="-0.24994659260841701"/>
      </left>
      <right style="thick">
        <color theme="0"/>
      </right>
      <top style="thick">
        <color theme="0"/>
      </top>
      <bottom style="thick">
        <color theme="0"/>
      </bottom>
      <diagonal/>
    </border>
    <border>
      <left style="thin">
        <color theme="0" tint="-0.14993743705557422"/>
      </left>
      <right style="thin">
        <color theme="0" tint="-0.14993743705557422"/>
      </right>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style="thin">
        <color theme="0" tint="-0.14993743705557422"/>
      </left>
      <right/>
      <top/>
      <bottom style="thin">
        <color theme="0" tint="-0.14993743705557422"/>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14999847407452621"/>
      </left>
      <right/>
      <top style="thin">
        <color theme="0" tint="-0.14999847407452621"/>
      </top>
      <bottom style="thin">
        <color theme="0" tint="-0.14999847407452621"/>
      </bottom>
      <diagonal/>
    </border>
    <border>
      <left style="thin">
        <color theme="0" tint="-0.14996795556505021"/>
      </left>
      <right style="thin">
        <color theme="0" tint="-0.14990691854609822"/>
      </right>
      <top style="thin">
        <color theme="0" tint="-0.14993743705557422"/>
      </top>
      <bottom style="thin">
        <color theme="0" tint="-0.14990691854609822"/>
      </bottom>
      <diagonal/>
    </border>
  </borders>
  <cellStyleXfs count="9">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6" fillId="0" borderId="0"/>
    <xf numFmtId="0" fontId="14" fillId="0" borderId="0"/>
    <xf numFmtId="9" fontId="10" fillId="0" borderId="0" applyFont="0" applyFill="0" applyBorder="0" applyAlignment="0" applyProtection="0"/>
    <xf numFmtId="0" fontId="42" fillId="0" borderId="0" applyNumberFormat="0" applyFill="0" applyBorder="0" applyAlignment="0" applyProtection="0"/>
    <xf numFmtId="0" fontId="22" fillId="0" borderId="0"/>
    <xf numFmtId="0" fontId="65" fillId="0" borderId="0" applyNumberFormat="0" applyFill="0" applyBorder="0" applyAlignment="0" applyProtection="0"/>
  </cellStyleXfs>
  <cellXfs count="418">
    <xf numFmtId="0" fontId="0" fillId="0" borderId="0" xfId="0"/>
    <xf numFmtId="0" fontId="0" fillId="0" borderId="0" xfId="0" applyBorder="1"/>
    <xf numFmtId="0" fontId="0" fillId="0" borderId="0" xfId="0" applyProtection="1"/>
    <xf numFmtId="0" fontId="16" fillId="0" borderId="0" xfId="0" applyFont="1" applyProtection="1"/>
    <xf numFmtId="0" fontId="15" fillId="0" borderId="0" xfId="0" applyFont="1" applyProtection="1"/>
    <xf numFmtId="0" fontId="16" fillId="0" borderId="0" xfId="0" applyFont="1" applyFill="1"/>
    <xf numFmtId="0" fontId="16" fillId="0" borderId="2" xfId="0" applyFont="1" applyFill="1" applyBorder="1" applyAlignment="1">
      <alignment horizontal="center" vertical="center"/>
    </xf>
    <xf numFmtId="0" fontId="16" fillId="0" borderId="0" xfId="0" applyFont="1" applyFill="1" applyAlignment="1">
      <alignment horizontal="center" vertical="center" wrapText="1"/>
    </xf>
    <xf numFmtId="0" fontId="11" fillId="0" borderId="0" xfId="0" applyFont="1" applyProtection="1"/>
    <xf numFmtId="164" fontId="11" fillId="0" borderId="0" xfId="0" applyNumberFormat="1" applyFont="1" applyProtection="1"/>
    <xf numFmtId="0" fontId="18" fillId="0" borderId="0" xfId="0" applyFont="1"/>
    <xf numFmtId="0" fontId="18" fillId="0" borderId="0" xfId="0" applyFont="1" applyAlignment="1">
      <alignment wrapText="1"/>
    </xf>
    <xf numFmtId="0" fontId="20" fillId="0" borderId="0" xfId="0" applyFont="1" applyAlignment="1">
      <alignment vertical="center"/>
    </xf>
    <xf numFmtId="0" fontId="21" fillId="0" borderId="0" xfId="0" applyFont="1" applyAlignment="1">
      <alignment horizontal="left" vertical="top"/>
    </xf>
    <xf numFmtId="0" fontId="21" fillId="0" borderId="0" xfId="0" applyFont="1" applyAlignment="1">
      <alignment horizontal="left" vertical="top" wrapText="1"/>
    </xf>
    <xf numFmtId="0" fontId="22" fillId="0" borderId="0" xfId="0" applyFont="1" applyProtection="1"/>
    <xf numFmtId="0" fontId="23" fillId="0" borderId="0" xfId="0" applyFont="1" applyProtection="1"/>
    <xf numFmtId="0" fontId="0" fillId="0" borderId="0" xfId="0" applyFont="1" applyProtection="1"/>
    <xf numFmtId="0" fontId="0" fillId="0" borderId="0" xfId="0" applyAlignment="1">
      <alignment vertical="center"/>
    </xf>
    <xf numFmtId="0" fontId="21" fillId="0" borderId="0" xfId="0" applyFont="1" applyAlignment="1">
      <alignment horizontal="left" vertical="center" wrapText="1"/>
    </xf>
    <xf numFmtId="0" fontId="11" fillId="0" borderId="0" xfId="0" applyFont="1"/>
    <xf numFmtId="0" fontId="21" fillId="0" borderId="0" xfId="0" applyFont="1" applyAlignment="1">
      <alignment horizontal="left" vertical="center"/>
    </xf>
    <xf numFmtId="0" fontId="29" fillId="0" borderId="0" xfId="0" applyFont="1" applyProtection="1"/>
    <xf numFmtId="0" fontId="11" fillId="0" borderId="0" xfId="0" applyNumberFormat="1" applyFont="1" applyProtection="1"/>
    <xf numFmtId="0" fontId="21" fillId="0" borderId="0" xfId="0" applyFont="1" applyAlignment="1">
      <alignment horizontal="left" vertical="center" wrapText="1"/>
    </xf>
    <xf numFmtId="0" fontId="15" fillId="0" borderId="0" xfId="0" applyFont="1"/>
    <xf numFmtId="0" fontId="31" fillId="0" borderId="0" xfId="0" applyFont="1"/>
    <xf numFmtId="0" fontId="32" fillId="0" borderId="0" xfId="0" applyFont="1"/>
    <xf numFmtId="0" fontId="33" fillId="0" borderId="0" xfId="0" applyFont="1"/>
    <xf numFmtId="0" fontId="16" fillId="0" borderId="0" xfId="0" applyFont="1" applyFill="1" applyAlignment="1">
      <alignment wrapText="1"/>
    </xf>
    <xf numFmtId="0" fontId="34" fillId="0" borderId="0" xfId="0" applyFont="1"/>
    <xf numFmtId="0" fontId="16" fillId="0" borderId="0" xfId="0" applyFont="1"/>
    <xf numFmtId="0" fontId="43" fillId="0" borderId="0" xfId="0" applyFont="1" applyProtection="1"/>
    <xf numFmtId="9" fontId="25" fillId="7" borderId="7" xfId="5" applyFont="1" applyFill="1" applyBorder="1" applyAlignment="1" applyProtection="1">
      <alignment horizontal="center" vertical="center" wrapText="1"/>
    </xf>
    <xf numFmtId="0" fontId="26" fillId="0" borderId="0" xfId="0" applyNumberFormat="1" applyFont="1" applyFill="1" applyBorder="1" applyAlignment="1" applyProtection="1">
      <alignment vertical="center"/>
    </xf>
    <xf numFmtId="0" fontId="0" fillId="0" borderId="0" xfId="5" applyNumberFormat="1" applyFont="1" applyProtection="1"/>
    <xf numFmtId="0" fontId="26" fillId="0" borderId="10" xfId="0" applyNumberFormat="1" applyFont="1" applyFill="1" applyBorder="1" applyAlignment="1" applyProtection="1">
      <alignment vertical="center"/>
    </xf>
    <xf numFmtId="9" fontId="41" fillId="6" borderId="4" xfId="5" applyNumberFormat="1" applyFont="1" applyFill="1" applyBorder="1" applyAlignment="1">
      <alignment vertical="center"/>
    </xf>
    <xf numFmtId="0" fontId="26" fillId="0" borderId="3" xfId="0" applyNumberFormat="1" applyFont="1" applyFill="1" applyBorder="1" applyAlignment="1" applyProtection="1">
      <alignment vertical="center"/>
    </xf>
    <xf numFmtId="0" fontId="21" fillId="0" borderId="0" xfId="0" applyFont="1" applyAlignment="1">
      <alignment horizontal="left" vertical="center" wrapText="1"/>
    </xf>
    <xf numFmtId="0" fontId="21" fillId="0" borderId="0" xfId="0" applyFont="1" applyAlignment="1">
      <alignment horizontal="left" vertical="top" wrapText="1"/>
    </xf>
    <xf numFmtId="0" fontId="21" fillId="0" borderId="0" xfId="0" applyFont="1" applyAlignment="1">
      <alignment horizontal="left" vertical="center" wrapText="1"/>
    </xf>
    <xf numFmtId="1" fontId="11" fillId="0" borderId="0" xfId="5" applyNumberFormat="1" applyFont="1" applyProtection="1"/>
    <xf numFmtId="0" fontId="19" fillId="0" borderId="8" xfId="0" applyNumberFormat="1" applyFont="1" applyFill="1" applyBorder="1" applyAlignment="1" applyProtection="1">
      <alignment horizontal="left" vertical="center"/>
    </xf>
    <xf numFmtId="0" fontId="0" fillId="10" borderId="0" xfId="0" applyFill="1" applyProtection="1"/>
    <xf numFmtId="0" fontId="0" fillId="10" borderId="0" xfId="0" applyFill="1" applyAlignment="1" applyProtection="1">
      <alignment horizontal="right" indent="1"/>
    </xf>
    <xf numFmtId="0" fontId="0" fillId="7" borderId="0" xfId="0" applyFill="1" applyBorder="1" applyProtection="1"/>
    <xf numFmtId="0" fontId="45" fillId="7" borderId="0" xfId="1" applyFont="1" applyFill="1" applyBorder="1" applyAlignment="1" applyProtection="1">
      <alignment horizontal="center" vertical="center" wrapText="1"/>
    </xf>
    <xf numFmtId="0" fontId="23" fillId="7" borderId="0" xfId="1" applyFont="1" applyFill="1" applyBorder="1" applyAlignment="1" applyProtection="1">
      <alignment horizontal="center" vertical="center"/>
    </xf>
    <xf numFmtId="0" fontId="23" fillId="7" borderId="0" xfId="0" applyFont="1" applyFill="1" applyBorder="1" applyAlignment="1" applyProtection="1">
      <alignment horizontal="center" vertical="center"/>
    </xf>
    <xf numFmtId="0" fontId="0" fillId="0" borderId="0" xfId="0" applyFill="1" applyBorder="1" applyProtection="1"/>
    <xf numFmtId="0" fontId="45" fillId="0" borderId="0" xfId="1" applyFont="1" applyFill="1" applyBorder="1" applyAlignment="1" applyProtection="1">
      <alignment horizontal="center" vertical="center" wrapText="1"/>
    </xf>
    <xf numFmtId="0" fontId="23" fillId="0" borderId="0" xfId="1"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164" fontId="0" fillId="6" borderId="5" xfId="0" applyNumberFormat="1" applyFont="1" applyFill="1" applyBorder="1" applyAlignment="1" applyProtection="1">
      <alignment horizontal="left" vertical="center" wrapText="1" indent="2"/>
      <protection locked="0"/>
    </xf>
    <xf numFmtId="164" fontId="0" fillId="6" borderId="5" xfId="0" applyNumberFormat="1" applyFont="1" applyFill="1" applyBorder="1" applyAlignment="1" applyProtection="1">
      <alignment horizontal="center" vertical="center"/>
      <protection locked="0"/>
    </xf>
    <xf numFmtId="164" fontId="0" fillId="6" borderId="15" xfId="0" applyNumberFormat="1" applyFont="1" applyFill="1" applyBorder="1" applyAlignment="1" applyProtection="1">
      <alignment horizontal="center" vertical="center"/>
      <protection locked="0"/>
    </xf>
    <xf numFmtId="164" fontId="46" fillId="0" borderId="25" xfId="0" quotePrefix="1" applyNumberFormat="1" applyFont="1" applyFill="1" applyBorder="1" applyAlignment="1" applyProtection="1">
      <alignment horizontal="left" vertical="center" wrapText="1" indent="1"/>
      <protection locked="0"/>
    </xf>
    <xf numFmtId="164" fontId="46" fillId="0" borderId="30" xfId="0" quotePrefix="1" applyNumberFormat="1" applyFont="1" applyFill="1" applyBorder="1" applyAlignment="1" applyProtection="1">
      <alignment horizontal="left" vertical="center" wrapText="1" indent="1"/>
      <protection locked="0"/>
    </xf>
    <xf numFmtId="14" fontId="46" fillId="0" borderId="30" xfId="0" quotePrefix="1" applyNumberFormat="1" applyFont="1" applyFill="1" applyBorder="1" applyAlignment="1" applyProtection="1">
      <alignment horizontal="left" vertical="center" wrapText="1" indent="1"/>
      <protection locked="0"/>
    </xf>
    <xf numFmtId="164" fontId="46" fillId="0" borderId="36" xfId="0" quotePrefix="1" applyNumberFormat="1" applyFont="1" applyFill="1" applyBorder="1" applyAlignment="1" applyProtection="1">
      <alignment horizontal="left" vertical="center" wrapText="1" indent="1"/>
      <protection locked="0"/>
    </xf>
    <xf numFmtId="14" fontId="46" fillId="0" borderId="36" xfId="0" quotePrefix="1" applyNumberFormat="1" applyFont="1" applyFill="1" applyBorder="1" applyAlignment="1" applyProtection="1">
      <alignment horizontal="left" vertical="center" wrapText="1" indent="1"/>
      <protection locked="0"/>
    </xf>
    <xf numFmtId="0" fontId="0" fillId="10" borderId="0" xfId="0" applyFill="1" applyProtection="1"/>
    <xf numFmtId="0" fontId="0" fillId="10" borderId="0" xfId="0" applyFill="1" applyProtection="1">
      <protection hidden="1"/>
    </xf>
    <xf numFmtId="0" fontId="0" fillId="10" borderId="0" xfId="0" applyFill="1" applyAlignment="1" applyProtection="1">
      <alignment horizontal="right" indent="1"/>
      <protection hidden="1"/>
    </xf>
    <xf numFmtId="0" fontId="0" fillId="7" borderId="0" xfId="0" applyFill="1" applyBorder="1" applyProtection="1">
      <protection hidden="1"/>
    </xf>
    <xf numFmtId="0" fontId="45" fillId="7" borderId="0" xfId="1" applyFont="1" applyFill="1" applyBorder="1" applyAlignment="1" applyProtection="1">
      <alignment horizontal="center" vertical="center" wrapText="1"/>
      <protection hidden="1"/>
    </xf>
    <xf numFmtId="0" fontId="23" fillId="7" borderId="0" xfId="1" applyFont="1" applyFill="1" applyBorder="1" applyAlignment="1" applyProtection="1">
      <alignment horizontal="center" vertical="center"/>
      <protection hidden="1"/>
    </xf>
    <xf numFmtId="0" fontId="23" fillId="7" borderId="0" xfId="0" applyFont="1" applyFill="1" applyBorder="1" applyAlignment="1" applyProtection="1">
      <alignment horizontal="center" vertical="center"/>
      <protection hidden="1"/>
    </xf>
    <xf numFmtId="0" fontId="0" fillId="0" borderId="0" xfId="0" applyProtection="1">
      <protection hidden="1"/>
    </xf>
    <xf numFmtId="0" fontId="16" fillId="0" borderId="0" xfId="0" applyFont="1" applyProtection="1">
      <protection hidden="1"/>
    </xf>
    <xf numFmtId="0" fontId="11" fillId="0" borderId="0" xfId="0" applyFont="1" applyProtection="1">
      <protection hidden="1"/>
    </xf>
    <xf numFmtId="0" fontId="22" fillId="0" borderId="0" xfId="0" applyFont="1" applyProtection="1">
      <protection hidden="1"/>
    </xf>
    <xf numFmtId="0" fontId="43" fillId="0" borderId="0" xfId="0" applyFont="1" applyProtection="1">
      <protection hidden="1"/>
    </xf>
    <xf numFmtId="0" fontId="23" fillId="0" borderId="0" xfId="0" applyFont="1" applyProtection="1">
      <protection hidden="1"/>
    </xf>
    <xf numFmtId="164" fontId="16" fillId="0" borderId="0" xfId="0" applyNumberFormat="1" applyFont="1" applyProtection="1">
      <protection hidden="1"/>
    </xf>
    <xf numFmtId="0" fontId="16" fillId="0" borderId="0" xfId="0" applyNumberFormat="1" applyFont="1" applyProtection="1">
      <protection hidden="1"/>
    </xf>
    <xf numFmtId="0" fontId="16" fillId="0" borderId="3" xfId="0" applyFont="1" applyFill="1" applyBorder="1" applyAlignment="1" applyProtection="1">
      <alignment horizontal="center" vertical="center" wrapText="1"/>
      <protection hidden="1"/>
    </xf>
    <xf numFmtId="164" fontId="16" fillId="0" borderId="0" xfId="0" applyNumberFormat="1" applyFont="1" applyFill="1" applyBorder="1" applyAlignment="1" applyProtection="1">
      <alignment horizontal="center" vertical="center"/>
      <protection hidden="1"/>
    </xf>
    <xf numFmtId="0" fontId="15" fillId="0" borderId="0" xfId="0" applyFont="1" applyProtection="1">
      <protection hidden="1"/>
    </xf>
    <xf numFmtId="0" fontId="22" fillId="10" borderId="0" xfId="7" applyFill="1" applyAlignment="1" applyProtection="1">
      <alignment horizontal="right" indent="1"/>
      <protection hidden="1"/>
    </xf>
    <xf numFmtId="0" fontId="22" fillId="10" borderId="0" xfId="7" applyFill="1" applyProtection="1">
      <protection hidden="1"/>
    </xf>
    <xf numFmtId="0" fontId="22" fillId="7" borderId="0" xfId="7" applyFill="1" applyBorder="1" applyProtection="1">
      <protection hidden="1"/>
    </xf>
    <xf numFmtId="0" fontId="45" fillId="7" borderId="0" xfId="8" applyFont="1" applyFill="1" applyBorder="1" applyAlignment="1" applyProtection="1">
      <alignment horizontal="center" vertical="center" wrapText="1"/>
      <protection hidden="1"/>
    </xf>
    <xf numFmtId="0" fontId="23" fillId="7" borderId="0" xfId="8" applyFont="1" applyFill="1" applyBorder="1" applyAlignment="1" applyProtection="1">
      <alignment horizontal="center" vertical="center"/>
      <protection hidden="1"/>
    </xf>
    <xf numFmtId="0" fontId="23" fillId="7" borderId="0" xfId="7" applyFont="1" applyFill="1" applyBorder="1" applyAlignment="1" applyProtection="1">
      <alignment horizontal="center" vertical="center"/>
      <protection hidden="1"/>
    </xf>
    <xf numFmtId="0" fontId="22" fillId="0" borderId="0" xfId="7" applyFill="1" applyBorder="1" applyProtection="1">
      <protection hidden="1"/>
    </xf>
    <xf numFmtId="0" fontId="45" fillId="0" borderId="0" xfId="8" applyFont="1" applyFill="1" applyBorder="1" applyAlignment="1" applyProtection="1">
      <alignment horizontal="center" vertical="center" wrapText="1"/>
      <protection hidden="1"/>
    </xf>
    <xf numFmtId="0" fontId="23" fillId="0" borderId="0" xfId="8" applyFont="1" applyFill="1" applyBorder="1" applyAlignment="1" applyProtection="1">
      <alignment horizontal="center" vertical="center"/>
      <protection hidden="1"/>
    </xf>
    <xf numFmtId="0" fontId="23" fillId="0" borderId="0" xfId="7" applyFont="1" applyFill="1" applyBorder="1" applyAlignment="1" applyProtection="1">
      <alignment horizontal="center" vertical="center"/>
      <protection hidden="1"/>
    </xf>
    <xf numFmtId="0" fontId="10" fillId="0" borderId="0" xfId="7" applyFont="1" applyFill="1" applyBorder="1" applyAlignment="1" applyProtection="1">
      <alignment horizontal="left" vertical="center" wrapText="1" indent="1"/>
      <protection hidden="1"/>
    </xf>
    <xf numFmtId="0" fontId="22" fillId="0" borderId="0" xfId="7" applyFill="1" applyProtection="1">
      <protection hidden="1"/>
    </xf>
    <xf numFmtId="0" fontId="22" fillId="0" borderId="0" xfId="7" applyProtection="1">
      <protection hidden="1"/>
    </xf>
    <xf numFmtId="0" fontId="40" fillId="7" borderId="0" xfId="8" applyFont="1" applyFill="1" applyAlignment="1" applyProtection="1">
      <alignment horizontal="center" vertical="center"/>
      <protection hidden="1"/>
    </xf>
    <xf numFmtId="0" fontId="74" fillId="0" borderId="0" xfId="1" applyFont="1" applyAlignment="1" applyProtection="1">
      <alignment horizontal="left" vertical="center" indent="1"/>
      <protection hidden="1"/>
    </xf>
    <xf numFmtId="0" fontId="24" fillId="7" borderId="0" xfId="1" applyFont="1" applyFill="1" applyAlignment="1" applyProtection="1">
      <alignment horizontal="center" vertical="center"/>
      <protection hidden="1"/>
    </xf>
    <xf numFmtId="0" fontId="70" fillId="0" borderId="0" xfId="7" applyFont="1" applyAlignment="1" applyProtection="1">
      <alignment vertical="center" wrapText="1"/>
      <protection hidden="1"/>
    </xf>
    <xf numFmtId="0" fontId="73" fillId="0" borderId="0" xfId="7" applyFont="1" applyAlignment="1" applyProtection="1">
      <alignment wrapText="1"/>
      <protection hidden="1"/>
    </xf>
    <xf numFmtId="0" fontId="72" fillId="0" borderId="0" xfId="7" applyFont="1" applyBorder="1" applyAlignment="1" applyProtection="1">
      <alignment horizontal="left" vertical="center" indent="1"/>
      <protection hidden="1"/>
    </xf>
    <xf numFmtId="0" fontId="46" fillId="0" borderId="0" xfId="7" applyFont="1" applyFill="1" applyBorder="1" applyAlignment="1" applyProtection="1">
      <alignment horizontal="left" vertical="center" wrapText="1" indent="1"/>
      <protection hidden="1"/>
    </xf>
    <xf numFmtId="0" fontId="22" fillId="0" borderId="0" xfId="7" applyFill="1" applyBorder="1" applyAlignment="1" applyProtection="1">
      <alignment horizontal="left" indent="1"/>
      <protection hidden="1"/>
    </xf>
    <xf numFmtId="0" fontId="22" fillId="10" borderId="0" xfId="7" applyFont="1" applyFill="1" applyProtection="1">
      <protection hidden="1"/>
    </xf>
    <xf numFmtId="0" fontId="22" fillId="10" borderId="0" xfId="7" applyFont="1" applyFill="1" applyAlignment="1" applyProtection="1">
      <protection hidden="1"/>
    </xf>
    <xf numFmtId="0" fontId="22" fillId="10" borderId="0" xfId="7" applyFont="1" applyFill="1" applyAlignment="1" applyProtection="1">
      <alignment horizontal="right" indent="1"/>
      <protection hidden="1"/>
    </xf>
    <xf numFmtId="0" fontId="22" fillId="7" borderId="0" xfId="7" applyFont="1" applyFill="1" applyBorder="1" applyProtection="1">
      <protection hidden="1"/>
    </xf>
    <xf numFmtId="0" fontId="22" fillId="0" borderId="0" xfId="7" applyFont="1" applyFill="1" applyBorder="1" applyProtection="1">
      <protection hidden="1"/>
    </xf>
    <xf numFmtId="0" fontId="22" fillId="0" borderId="0" xfId="7" applyFont="1" applyFill="1" applyProtection="1">
      <protection hidden="1"/>
    </xf>
    <xf numFmtId="0" fontId="66" fillId="0" borderId="0" xfId="7" applyFont="1" applyFill="1" applyAlignment="1" applyProtection="1">
      <alignment vertical="center"/>
      <protection hidden="1"/>
    </xf>
    <xf numFmtId="0" fontId="66" fillId="0" borderId="0" xfId="7" applyFont="1" applyFill="1" applyAlignment="1" applyProtection="1">
      <alignment vertical="center" wrapText="1"/>
      <protection hidden="1"/>
    </xf>
    <xf numFmtId="0" fontId="22" fillId="0" borderId="0" xfId="7" applyFont="1" applyFill="1" applyAlignment="1" applyProtection="1">
      <protection hidden="1"/>
    </xf>
    <xf numFmtId="0" fontId="22" fillId="0" borderId="0" xfId="7" applyFont="1" applyAlignment="1" applyProtection="1">
      <protection hidden="1"/>
    </xf>
    <xf numFmtId="0" fontId="68" fillId="0" borderId="0" xfId="7" applyFont="1" applyAlignment="1" applyProtection="1">
      <alignment horizontal="left"/>
      <protection hidden="1"/>
    </xf>
    <xf numFmtId="0" fontId="22" fillId="0" borderId="0" xfId="7" applyFont="1" applyAlignment="1" applyProtection="1">
      <alignment horizontal="left"/>
      <protection hidden="1"/>
    </xf>
    <xf numFmtId="0" fontId="22" fillId="0" borderId="0" xfId="7" applyFont="1" applyProtection="1">
      <protection hidden="1"/>
    </xf>
    <xf numFmtId="0" fontId="22" fillId="0" borderId="0" xfId="7" applyFont="1" applyAlignment="1" applyProtection="1">
      <alignment horizontal="left" vertical="center"/>
      <protection hidden="1"/>
    </xf>
    <xf numFmtId="0" fontId="65" fillId="0" borderId="0" xfId="8" applyFont="1" applyAlignment="1" applyProtection="1">
      <alignment horizontal="left" vertical="center"/>
      <protection hidden="1"/>
    </xf>
    <xf numFmtId="0" fontId="40" fillId="7" borderId="0" xfId="0" applyFont="1" applyFill="1" applyAlignment="1" applyProtection="1">
      <alignment horizontal="center" vertical="center"/>
      <protection hidden="1"/>
    </xf>
    <xf numFmtId="0" fontId="69" fillId="2" borderId="14" xfId="7" applyFont="1" applyFill="1" applyBorder="1" applyAlignment="1" applyProtection="1">
      <alignment horizontal="left" vertical="center" indent="1"/>
      <protection hidden="1"/>
    </xf>
    <xf numFmtId="0" fontId="40" fillId="0" borderId="0" xfId="0" applyFont="1" applyFill="1" applyAlignment="1" applyProtection="1">
      <alignment horizontal="center" vertical="center"/>
      <protection hidden="1"/>
    </xf>
    <xf numFmtId="0" fontId="69" fillId="0" borderId="0" xfId="7" applyFont="1" applyFill="1" applyBorder="1" applyAlignment="1" applyProtection="1">
      <alignment horizontal="left" vertical="center" indent="1"/>
      <protection hidden="1"/>
    </xf>
    <xf numFmtId="0" fontId="69" fillId="2" borderId="43" xfId="7" applyFont="1" applyFill="1" applyBorder="1" applyAlignment="1" applyProtection="1">
      <alignment horizontal="left" vertical="center" indent="1"/>
      <protection hidden="1"/>
    </xf>
    <xf numFmtId="0" fontId="50" fillId="0" borderId="0" xfId="0" applyFont="1" applyProtection="1">
      <protection hidden="1"/>
    </xf>
    <xf numFmtId="0" fontId="16" fillId="0" borderId="0" xfId="0" applyFont="1" applyBorder="1" applyProtection="1">
      <protection hidden="1"/>
    </xf>
    <xf numFmtId="0" fontId="50" fillId="0" borderId="0" xfId="0" applyFont="1" applyBorder="1" applyProtection="1">
      <protection hidden="1"/>
    </xf>
    <xf numFmtId="0" fontId="64" fillId="0" borderId="0" xfId="0" applyFont="1" applyBorder="1" applyAlignment="1" applyProtection="1">
      <alignment horizontal="center" vertical="center" wrapText="1"/>
      <protection hidden="1"/>
    </xf>
    <xf numFmtId="0" fontId="0" fillId="0" borderId="0" xfId="0" applyBorder="1" applyProtection="1">
      <protection hidden="1"/>
    </xf>
    <xf numFmtId="9" fontId="11" fillId="0" borderId="0" xfId="0" applyNumberFormat="1" applyFont="1" applyProtection="1">
      <protection hidden="1"/>
    </xf>
    <xf numFmtId="9" fontId="11" fillId="0" borderId="0" xfId="5" applyFont="1" applyProtection="1">
      <protection hidden="1"/>
    </xf>
    <xf numFmtId="0" fontId="0" fillId="0" borderId="0" xfId="0" applyFill="1" applyProtection="1">
      <protection hidden="1"/>
    </xf>
    <xf numFmtId="0" fontId="0" fillId="0" borderId="0" xfId="0" applyFill="1" applyAlignment="1" applyProtection="1">
      <alignment vertical="top"/>
      <protection hidden="1"/>
    </xf>
    <xf numFmtId="0" fontId="59" fillId="0" borderId="0" xfId="0" applyFont="1" applyFill="1" applyAlignment="1" applyProtection="1">
      <alignment vertical="top"/>
      <protection hidden="1"/>
    </xf>
    <xf numFmtId="0" fontId="46" fillId="0" borderId="0" xfId="0" applyFont="1" applyProtection="1">
      <protection hidden="1"/>
    </xf>
    <xf numFmtId="0" fontId="56" fillId="0" borderId="0" xfId="0" applyFont="1" applyProtection="1">
      <protection hidden="1"/>
    </xf>
    <xf numFmtId="0" fontId="27" fillId="0" borderId="10" xfId="0" applyNumberFormat="1" applyFont="1" applyFill="1" applyBorder="1" applyAlignment="1" applyProtection="1">
      <alignment vertical="center"/>
      <protection hidden="1"/>
    </xf>
    <xf numFmtId="0" fontId="0" fillId="0" borderId="0" xfId="0" applyFont="1" applyProtection="1">
      <protection hidden="1"/>
    </xf>
    <xf numFmtId="0" fontId="10" fillId="0" borderId="0" xfId="0" applyFont="1" applyProtection="1">
      <protection hidden="1"/>
    </xf>
    <xf numFmtId="9" fontId="30" fillId="13" borderId="7" xfId="0" applyNumberFormat="1" applyFont="1" applyFill="1" applyBorder="1" applyAlignment="1" applyProtection="1">
      <alignment horizontal="center" vertical="center" wrapText="1"/>
      <protection hidden="1"/>
    </xf>
    <xf numFmtId="9" fontId="30" fillId="12" borderId="9" xfId="0" applyNumberFormat="1" applyFont="1" applyFill="1" applyBorder="1" applyAlignment="1" applyProtection="1">
      <alignment horizontal="center" vertical="center" wrapText="1"/>
      <protection hidden="1"/>
    </xf>
    <xf numFmtId="0" fontId="26" fillId="0" borderId="0" xfId="0" applyNumberFormat="1" applyFont="1" applyFill="1" applyBorder="1" applyAlignment="1" applyProtection="1">
      <alignment vertical="center"/>
      <protection hidden="1"/>
    </xf>
    <xf numFmtId="0" fontId="26" fillId="0" borderId="0" xfId="0" applyNumberFormat="1" applyFont="1" applyFill="1" applyBorder="1" applyAlignment="1" applyProtection="1">
      <alignment horizontal="left" vertical="center"/>
      <protection hidden="1"/>
    </xf>
    <xf numFmtId="0" fontId="46" fillId="2" borderId="7" xfId="0" applyFont="1" applyFill="1" applyBorder="1" applyAlignment="1" applyProtection="1">
      <alignment horizontal="center" vertical="center"/>
      <protection hidden="1"/>
    </xf>
    <xf numFmtId="0" fontId="51" fillId="11" borderId="19" xfId="0" applyFont="1" applyFill="1" applyBorder="1" applyAlignment="1" applyProtection="1">
      <alignment horizontal="left" vertical="center" wrapText="1" indent="1"/>
      <protection hidden="1"/>
    </xf>
    <xf numFmtId="0" fontId="51" fillId="11" borderId="7" xfId="0" applyFont="1" applyFill="1" applyBorder="1" applyAlignment="1" applyProtection="1">
      <alignment horizontal="left" vertical="center" wrapText="1" indent="1"/>
      <protection hidden="1"/>
    </xf>
    <xf numFmtId="0" fontId="52" fillId="2" borderId="31" xfId="0" applyFont="1" applyFill="1" applyBorder="1" applyAlignment="1" applyProtection="1">
      <alignment horizontal="center" vertical="center"/>
      <protection hidden="1"/>
    </xf>
    <xf numFmtId="9" fontId="46" fillId="9" borderId="31" xfId="5" applyFont="1" applyFill="1" applyBorder="1" applyAlignment="1" applyProtection="1">
      <alignment horizontal="center" vertical="center" wrapText="1"/>
      <protection hidden="1"/>
    </xf>
    <xf numFmtId="0" fontId="29" fillId="0" borderId="0" xfId="0" applyFont="1" applyProtection="1">
      <protection hidden="1"/>
    </xf>
    <xf numFmtId="0" fontId="0" fillId="3" borderId="0" xfId="0" applyFill="1" applyProtection="1">
      <protection hidden="1"/>
    </xf>
    <xf numFmtId="0" fontId="11" fillId="0" borderId="0" xfId="0" applyFont="1" applyFill="1" applyProtection="1">
      <protection hidden="1"/>
    </xf>
    <xf numFmtId="0" fontId="16" fillId="0" borderId="0" xfId="0" applyFont="1" applyFill="1" applyProtection="1">
      <protection hidden="1"/>
    </xf>
    <xf numFmtId="0" fontId="16" fillId="10" borderId="0" xfId="0" applyFont="1" applyFill="1" applyProtection="1">
      <protection hidden="1"/>
    </xf>
    <xf numFmtId="0" fontId="16" fillId="7" borderId="0" xfId="0" applyFont="1" applyFill="1" applyBorder="1" applyProtection="1">
      <protection hidden="1"/>
    </xf>
    <xf numFmtId="0" fontId="51" fillId="11" borderId="2" xfId="0" applyFont="1" applyFill="1" applyBorder="1" applyAlignment="1" applyProtection="1">
      <alignment horizontal="left" vertical="center" wrapText="1" indent="1"/>
      <protection hidden="1"/>
    </xf>
    <xf numFmtId="0" fontId="11" fillId="10" borderId="0" xfId="0" applyFont="1" applyFill="1" applyAlignment="1" applyProtection="1">
      <alignment horizontal="right" indent="1"/>
      <protection hidden="1"/>
    </xf>
    <xf numFmtId="0" fontId="11" fillId="10" borderId="0" xfId="0" applyFont="1" applyFill="1" applyProtection="1">
      <protection hidden="1"/>
    </xf>
    <xf numFmtId="0" fontId="11" fillId="7" borderId="0" xfId="0" applyFont="1" applyFill="1" applyBorder="1" applyProtection="1">
      <protection hidden="1"/>
    </xf>
    <xf numFmtId="0" fontId="45" fillId="0" borderId="0" xfId="0" quotePrefix="1" applyFont="1" applyProtection="1">
      <protection hidden="1"/>
    </xf>
    <xf numFmtId="0" fontId="46" fillId="5" borderId="25" xfId="5" applyNumberFormat="1" applyFont="1" applyFill="1" applyBorder="1" applyAlignment="1" applyProtection="1">
      <alignment horizontal="left" vertical="center" wrapText="1" indent="1"/>
      <protection hidden="1"/>
    </xf>
    <xf numFmtId="164" fontId="11" fillId="0" borderId="0" xfId="0" applyNumberFormat="1" applyFont="1" applyProtection="1">
      <protection hidden="1"/>
    </xf>
    <xf numFmtId="0" fontId="11" fillId="0" borderId="0" xfId="0" applyNumberFormat="1" applyFont="1" applyProtection="1">
      <protection hidden="1"/>
    </xf>
    <xf numFmtId="0" fontId="0" fillId="0" borderId="0" xfId="0" applyFont="1" applyBorder="1" applyAlignment="1" applyProtection="1">
      <alignment horizontal="center" vertical="center"/>
      <protection hidden="1"/>
    </xf>
    <xf numFmtId="0" fontId="54" fillId="0" borderId="0" xfId="0" applyFont="1" applyFill="1" applyAlignment="1" applyProtection="1">
      <alignment horizontal="left" vertical="center"/>
      <protection hidden="1"/>
    </xf>
    <xf numFmtId="0" fontId="0" fillId="0" borderId="0" xfId="0" applyAlignment="1" applyProtection="1">
      <alignment vertical="center"/>
      <protection hidden="1"/>
    </xf>
    <xf numFmtId="0" fontId="55" fillId="14" borderId="7" xfId="0" applyFont="1" applyFill="1" applyBorder="1" applyAlignment="1" applyProtection="1">
      <alignment horizontal="left" vertical="center" wrapText="1" indent="2"/>
      <protection hidden="1"/>
    </xf>
    <xf numFmtId="0" fontId="55" fillId="14" borderId="6" xfId="0" applyFont="1" applyFill="1" applyBorder="1" applyAlignment="1" applyProtection="1">
      <alignment horizontal="center" vertical="center" wrapText="1"/>
      <protection hidden="1"/>
    </xf>
    <xf numFmtId="0" fontId="55" fillId="15" borderId="9" xfId="0" applyFont="1" applyFill="1" applyBorder="1" applyAlignment="1" applyProtection="1">
      <alignment horizontal="left" vertical="center" wrapText="1" indent="2"/>
      <protection hidden="1"/>
    </xf>
    <xf numFmtId="0" fontId="55" fillId="15" borderId="6" xfId="0" applyFont="1" applyFill="1" applyBorder="1" applyAlignment="1" applyProtection="1">
      <alignment horizontal="center" vertical="center" wrapText="1"/>
      <protection hidden="1"/>
    </xf>
    <xf numFmtId="0" fontId="11" fillId="0" borderId="0" xfId="0" applyFont="1" applyAlignment="1" applyProtection="1">
      <alignment vertical="center"/>
      <protection hidden="1"/>
    </xf>
    <xf numFmtId="0" fontId="0" fillId="0" borderId="0" xfId="0" applyFont="1" applyAlignment="1" applyProtection="1">
      <alignment vertical="center"/>
      <protection hidden="1"/>
    </xf>
    <xf numFmtId="0" fontId="23" fillId="0" borderId="0" xfId="0" applyFont="1" applyAlignment="1" applyProtection="1">
      <alignment vertical="center"/>
      <protection hidden="1"/>
    </xf>
    <xf numFmtId="0" fontId="11" fillId="13" borderId="7" xfId="0" applyFont="1" applyFill="1" applyBorder="1" applyAlignment="1" applyProtection="1">
      <alignment horizontal="left" vertical="center" wrapText="1" indent="2"/>
      <protection hidden="1"/>
    </xf>
    <xf numFmtId="0" fontId="11" fillId="13" borderId="6" xfId="0" applyFont="1" applyFill="1" applyBorder="1" applyAlignment="1" applyProtection="1">
      <alignment horizontal="center" vertical="center"/>
      <protection hidden="1"/>
    </xf>
    <xf numFmtId="0" fontId="11" fillId="12" borderId="9" xfId="0" applyFont="1" applyFill="1" applyBorder="1" applyAlignment="1" applyProtection="1">
      <alignment horizontal="left" vertical="center" wrapText="1" indent="2"/>
      <protection hidden="1"/>
    </xf>
    <xf numFmtId="0" fontId="11" fillId="12" borderId="6" xfId="0" applyFont="1" applyFill="1" applyBorder="1" applyAlignment="1" applyProtection="1">
      <alignment horizontal="center" vertical="center" wrapText="1"/>
      <protection hidden="1"/>
    </xf>
    <xf numFmtId="0" fontId="22" fillId="0" borderId="0" xfId="0" applyFont="1" applyAlignment="1" applyProtection="1">
      <alignment vertical="center"/>
      <protection hidden="1"/>
    </xf>
    <xf numFmtId="0" fontId="15" fillId="0" borderId="0" xfId="0" applyFont="1" applyBorder="1" applyAlignment="1" applyProtection="1">
      <alignment horizontal="center" vertical="center"/>
      <protection hidden="1"/>
    </xf>
    <xf numFmtId="0" fontId="51" fillId="11" borderId="2" xfId="0" applyFont="1" applyFill="1" applyBorder="1" applyAlignment="1" applyProtection="1">
      <alignment horizontal="left" vertical="center" wrapText="1" indent="2"/>
      <protection hidden="1"/>
    </xf>
    <xf numFmtId="0" fontId="51" fillId="11" borderId="2" xfId="0" applyFont="1" applyFill="1" applyBorder="1" applyAlignment="1" applyProtection="1">
      <alignment horizontal="center" vertical="center"/>
      <protection hidden="1"/>
    </xf>
    <xf numFmtId="0" fontId="43" fillId="0" borderId="0" xfId="0" applyNumberFormat="1" applyFont="1" applyProtection="1">
      <protection hidden="1"/>
    </xf>
    <xf numFmtId="1" fontId="11" fillId="0" borderId="0" xfId="0" applyNumberFormat="1" applyFont="1" applyProtection="1">
      <protection hidden="1"/>
    </xf>
    <xf numFmtId="1" fontId="52" fillId="2" borderId="22" xfId="0" applyNumberFormat="1" applyFont="1" applyFill="1" applyBorder="1" applyAlignment="1" applyProtection="1">
      <alignment horizontal="center" vertical="center"/>
      <protection hidden="1"/>
    </xf>
    <xf numFmtId="0" fontId="11" fillId="0" borderId="0" xfId="0" applyFont="1" applyAlignment="1" applyProtection="1">
      <protection hidden="1"/>
    </xf>
    <xf numFmtId="0" fontId="11" fillId="0" borderId="0" xfId="0" applyFont="1" applyAlignment="1" applyProtection="1">
      <alignment horizontal="center"/>
      <protection hidden="1"/>
    </xf>
    <xf numFmtId="0" fontId="11" fillId="0" borderId="0" xfId="0" applyFont="1" applyFill="1" applyBorder="1" applyProtection="1">
      <protection hidden="1"/>
    </xf>
    <xf numFmtId="1" fontId="16" fillId="0" borderId="0" xfId="0" applyNumberFormat="1" applyFont="1" applyProtection="1">
      <protection hidden="1"/>
    </xf>
    <xf numFmtId="1" fontId="49" fillId="2" borderId="25" xfId="0" applyNumberFormat="1" applyFont="1" applyFill="1" applyBorder="1" applyAlignment="1" applyProtection="1">
      <alignment horizontal="center" vertical="center" wrapText="1"/>
      <protection hidden="1"/>
    </xf>
    <xf numFmtId="164" fontId="16" fillId="0" borderId="1" xfId="0" applyNumberFormat="1" applyFont="1" applyBorder="1" applyProtection="1">
      <protection hidden="1"/>
    </xf>
    <xf numFmtId="1" fontId="52" fillId="2" borderId="27" xfId="0" applyNumberFormat="1" applyFont="1" applyFill="1" applyBorder="1" applyAlignment="1" applyProtection="1">
      <alignment horizontal="center" vertical="center"/>
      <protection hidden="1"/>
    </xf>
    <xf numFmtId="14" fontId="0" fillId="0" borderId="44" xfId="0" applyNumberFormat="1" applyFont="1" applyBorder="1" applyAlignment="1" applyProtection="1">
      <alignment horizontal="left" vertical="center" wrapText="1" indent="1"/>
      <protection locked="0"/>
    </xf>
    <xf numFmtId="14" fontId="0" fillId="0" borderId="29" xfId="0" applyNumberFormat="1" applyFont="1" applyBorder="1" applyAlignment="1" applyProtection="1">
      <alignment horizontal="left" vertical="center" wrapText="1" indent="1"/>
      <protection locked="0"/>
    </xf>
    <xf numFmtId="14" fontId="0" fillId="0" borderId="28" xfId="0" applyNumberFormat="1" applyFont="1" applyBorder="1" applyAlignment="1" applyProtection="1">
      <alignment horizontal="left" vertical="center" wrapText="1" indent="1"/>
      <protection locked="0"/>
    </xf>
    <xf numFmtId="14" fontId="0" fillId="0" borderId="21" xfId="0" applyNumberFormat="1" applyFont="1" applyBorder="1" applyAlignment="1" applyProtection="1">
      <alignment horizontal="left" vertical="center" wrapText="1" indent="1"/>
      <protection locked="0"/>
    </xf>
    <xf numFmtId="0" fontId="11" fillId="0" borderId="0" xfId="0" applyNumberFormat="1" applyFont="1" applyAlignment="1" applyProtection="1">
      <alignment horizontal="left"/>
      <protection hidden="1"/>
    </xf>
    <xf numFmtId="0" fontId="11" fillId="0" borderId="0" xfId="0" applyFont="1" applyFill="1" applyAlignment="1" applyProtection="1">
      <alignment vertical="top"/>
      <protection hidden="1"/>
    </xf>
    <xf numFmtId="0" fontId="17" fillId="0" borderId="0" xfId="0" applyFont="1" applyFill="1" applyAlignment="1" applyProtection="1">
      <alignment vertical="top"/>
      <protection hidden="1"/>
    </xf>
    <xf numFmtId="0" fontId="75" fillId="0" borderId="0" xfId="0" applyFont="1" applyProtection="1">
      <protection hidden="1"/>
    </xf>
    <xf numFmtId="0" fontId="11" fillId="10" borderId="0" xfId="0" applyFont="1" applyFill="1" applyProtection="1">
      <protection hidden="1"/>
    </xf>
    <xf numFmtId="0" fontId="76" fillId="0" borderId="19" xfId="0" applyFont="1" applyBorder="1" applyAlignment="1" applyProtection="1">
      <alignment horizontal="center"/>
      <protection hidden="1"/>
    </xf>
    <xf numFmtId="0" fontId="0" fillId="10" borderId="0" xfId="0" applyFill="1" applyProtection="1"/>
    <xf numFmtId="0" fontId="51" fillId="11" borderId="19" xfId="0" applyFont="1" applyFill="1" applyBorder="1" applyAlignment="1" applyProtection="1">
      <alignment horizontal="left" vertical="center" wrapText="1" indent="2"/>
      <protection hidden="1"/>
    </xf>
    <xf numFmtId="0" fontId="11" fillId="2" borderId="25" xfId="5" applyNumberFormat="1" applyFont="1" applyFill="1" applyBorder="1" applyAlignment="1" applyProtection="1">
      <alignment horizontal="left" vertical="center" indent="1"/>
      <protection hidden="1"/>
    </xf>
    <xf numFmtId="0" fontId="46" fillId="2" borderId="25" xfId="5" applyNumberFormat="1" applyFont="1" applyFill="1" applyBorder="1" applyAlignment="1" applyProtection="1">
      <alignment horizontal="left" vertical="center" indent="1"/>
      <protection hidden="1"/>
    </xf>
    <xf numFmtId="0" fontId="0" fillId="10" borderId="0" xfId="0" applyFont="1" applyFill="1" applyProtection="1">
      <protection hidden="1"/>
    </xf>
    <xf numFmtId="0" fontId="0" fillId="7" borderId="0" xfId="0" applyFont="1" applyFill="1" applyBorder="1" applyProtection="1">
      <protection hidden="1"/>
    </xf>
    <xf numFmtId="0" fontId="46" fillId="7" borderId="0" xfId="1" applyFont="1" applyFill="1" applyBorder="1" applyAlignment="1" applyProtection="1">
      <alignment horizontal="center" vertical="center" wrapText="1"/>
      <protection hidden="1"/>
    </xf>
    <xf numFmtId="0" fontId="11" fillId="7" borderId="0" xfId="1" applyFont="1" applyFill="1" applyBorder="1" applyAlignment="1" applyProtection="1">
      <alignment horizontal="center" vertical="center"/>
      <protection hidden="1"/>
    </xf>
    <xf numFmtId="0" fontId="11" fillId="7" borderId="0" xfId="0" applyFont="1" applyFill="1" applyBorder="1" applyAlignment="1" applyProtection="1">
      <alignment horizontal="center" vertical="center"/>
      <protection hidden="1"/>
    </xf>
    <xf numFmtId="0" fontId="11" fillId="0" borderId="0" xfId="0" quotePrefix="1" applyFont="1" applyProtection="1">
      <protection hidden="1"/>
    </xf>
    <xf numFmtId="0" fontId="46" fillId="0" borderId="35" xfId="5" applyNumberFormat="1" applyFont="1" applyFill="1" applyBorder="1" applyAlignment="1" applyProtection="1">
      <alignment horizontal="left" vertical="center" indent="1"/>
      <protection locked="0"/>
    </xf>
    <xf numFmtId="0" fontId="46" fillId="0" borderId="22" xfId="5" applyNumberFormat="1" applyFont="1" applyFill="1" applyBorder="1" applyAlignment="1" applyProtection="1">
      <alignment horizontal="left" vertical="center" indent="1"/>
      <protection locked="0"/>
    </xf>
    <xf numFmtId="0" fontId="46" fillId="0" borderId="34" xfId="0" quotePrefix="1" applyNumberFormat="1" applyFont="1" applyFill="1" applyBorder="1" applyAlignment="1" applyProtection="1">
      <alignment horizontal="left" vertical="center" wrapText="1" indent="1"/>
      <protection locked="0"/>
    </xf>
    <xf numFmtId="0" fontId="46" fillId="0" borderId="36" xfId="0" quotePrefix="1" applyNumberFormat="1" applyFont="1" applyFill="1" applyBorder="1" applyAlignment="1" applyProtection="1">
      <alignment horizontal="left" vertical="center" wrapText="1" indent="1"/>
      <protection locked="0"/>
    </xf>
    <xf numFmtId="0" fontId="46" fillId="0" borderId="30" xfId="0" quotePrefix="1" applyNumberFormat="1" applyFont="1" applyFill="1" applyBorder="1" applyAlignment="1" applyProtection="1">
      <alignment horizontal="left" vertical="center" wrapText="1" indent="1"/>
      <protection locked="0"/>
    </xf>
    <xf numFmtId="0" fontId="55" fillId="16" borderId="19" xfId="0" applyFont="1" applyFill="1" applyBorder="1" applyAlignment="1" applyProtection="1">
      <alignment horizontal="left" vertical="center" wrapText="1" indent="1"/>
      <protection hidden="1"/>
    </xf>
    <xf numFmtId="0" fontId="11" fillId="16" borderId="31" xfId="0" applyFont="1" applyFill="1" applyBorder="1" applyAlignment="1" applyProtection="1">
      <alignment horizontal="center" vertical="center"/>
      <protection hidden="1"/>
    </xf>
    <xf numFmtId="0" fontId="0" fillId="10" borderId="0" xfId="0" applyFill="1" applyProtection="1"/>
    <xf numFmtId="0" fontId="11" fillId="10" borderId="0" xfId="0" applyFont="1" applyFill="1" applyProtection="1">
      <protection hidden="1"/>
    </xf>
    <xf numFmtId="0" fontId="46" fillId="2" borderId="36" xfId="0" quotePrefix="1" applyNumberFormat="1" applyFont="1" applyFill="1" applyBorder="1" applyAlignment="1" applyProtection="1">
      <alignment horizontal="left" vertical="center" wrapText="1" indent="1"/>
      <protection hidden="1"/>
    </xf>
    <xf numFmtId="0" fontId="46" fillId="2" borderId="30" xfId="0" quotePrefix="1" applyNumberFormat="1" applyFont="1" applyFill="1" applyBorder="1" applyAlignment="1" applyProtection="1">
      <alignment horizontal="left" vertical="center" wrapText="1" indent="1"/>
      <protection hidden="1"/>
    </xf>
    <xf numFmtId="0" fontId="46" fillId="2" borderId="35" xfId="5" applyNumberFormat="1" applyFont="1" applyFill="1" applyBorder="1" applyAlignment="1" applyProtection="1">
      <alignment horizontal="left" vertical="center" indent="1"/>
      <protection hidden="1"/>
    </xf>
    <xf numFmtId="0" fontId="46" fillId="2" borderId="22" xfId="5" applyNumberFormat="1" applyFont="1" applyFill="1" applyBorder="1" applyAlignment="1" applyProtection="1">
      <alignment horizontal="left" vertical="center" indent="1"/>
      <protection hidden="1"/>
    </xf>
    <xf numFmtId="0" fontId="46" fillId="2" borderId="19" xfId="0" applyFont="1" applyFill="1" applyBorder="1" applyAlignment="1" applyProtection="1">
      <alignment horizontal="center" vertical="center"/>
      <protection hidden="1"/>
    </xf>
    <xf numFmtId="0" fontId="11" fillId="16" borderId="19" xfId="0" applyFont="1" applyFill="1" applyBorder="1" applyAlignment="1" applyProtection="1">
      <alignment horizontal="center" vertical="center"/>
      <protection hidden="1"/>
    </xf>
    <xf numFmtId="0" fontId="46" fillId="11" borderId="19" xfId="0" applyFont="1" applyFill="1" applyBorder="1" applyAlignment="1" applyProtection="1">
      <alignment horizontal="center" vertical="center"/>
      <protection hidden="1"/>
    </xf>
    <xf numFmtId="0" fontId="11" fillId="10" borderId="0" xfId="0" applyFont="1" applyFill="1" applyAlignment="1" applyProtection="1">
      <alignment horizontal="right" indent="1"/>
    </xf>
    <xf numFmtId="0" fontId="11" fillId="7" borderId="0" xfId="0" applyFont="1" applyFill="1" applyBorder="1" applyProtection="1"/>
    <xf numFmtId="0" fontId="11" fillId="10" borderId="0" xfId="0" applyFont="1" applyFill="1" applyProtection="1">
      <protection hidden="1"/>
    </xf>
    <xf numFmtId="0" fontId="11" fillId="10" borderId="0" xfId="0" applyFont="1" applyFill="1" applyProtection="1"/>
    <xf numFmtId="0" fontId="57" fillId="11" borderId="8" xfId="5" applyNumberFormat="1" applyFont="1" applyFill="1" applyBorder="1" applyAlignment="1" applyProtection="1">
      <alignment horizontal="left" vertical="center" wrapText="1" indent="1"/>
      <protection hidden="1"/>
    </xf>
    <xf numFmtId="0" fontId="46" fillId="11" borderId="7" xfId="0" applyFont="1" applyFill="1" applyBorder="1" applyAlignment="1" applyProtection="1">
      <alignment horizontal="center" vertical="center" wrapText="1"/>
      <protection hidden="1"/>
    </xf>
    <xf numFmtId="0" fontId="16" fillId="10" borderId="0" xfId="0" applyFont="1" applyFill="1" applyAlignment="1" applyProtection="1">
      <alignment horizontal="right" indent="1"/>
      <protection hidden="1"/>
    </xf>
    <xf numFmtId="0" fontId="43" fillId="7" borderId="0" xfId="0" applyFont="1" applyFill="1" applyBorder="1" applyAlignment="1" applyProtection="1">
      <alignment horizontal="center" vertical="center"/>
      <protection hidden="1"/>
    </xf>
    <xf numFmtId="0" fontId="16" fillId="10" borderId="0" xfId="0" applyFont="1" applyFill="1" applyProtection="1">
      <protection hidden="1"/>
    </xf>
    <xf numFmtId="0" fontId="11" fillId="0" borderId="0" xfId="0" applyFont="1" applyFill="1" applyProtection="1"/>
    <xf numFmtId="0" fontId="40" fillId="0" borderId="19" xfId="0" applyFont="1" applyBorder="1" applyAlignment="1" applyProtection="1">
      <alignment horizontal="center"/>
    </xf>
    <xf numFmtId="0" fontId="40" fillId="4" borderId="2" xfId="0" applyFont="1" applyFill="1" applyBorder="1" applyAlignment="1" applyProtection="1">
      <alignment horizontal="left" vertical="center" wrapText="1" indent="1"/>
    </xf>
    <xf numFmtId="0" fontId="0" fillId="0" borderId="0" xfId="0" applyFont="1"/>
    <xf numFmtId="9" fontId="82" fillId="6" borderId="2" xfId="5" applyNumberFormat="1" applyFont="1" applyFill="1" applyBorder="1" applyAlignment="1">
      <alignment horizontal="center" vertical="top"/>
    </xf>
    <xf numFmtId="0" fontId="51" fillId="0" borderId="10" xfId="0" applyNumberFormat="1" applyFont="1" applyFill="1" applyBorder="1" applyAlignment="1" applyProtection="1">
      <alignment vertical="center"/>
      <protection hidden="1"/>
    </xf>
    <xf numFmtId="0" fontId="72" fillId="0" borderId="10" xfId="0" applyNumberFormat="1" applyFont="1" applyFill="1" applyBorder="1" applyAlignment="1" applyProtection="1">
      <alignment vertical="center"/>
      <protection hidden="1"/>
    </xf>
    <xf numFmtId="0" fontId="84" fillId="11" borderId="2" xfId="0" applyFont="1" applyFill="1" applyBorder="1" applyAlignment="1" applyProtection="1">
      <alignment horizontal="left" vertical="center" wrapText="1" indent="1"/>
      <protection hidden="1"/>
    </xf>
    <xf numFmtId="0" fontId="16" fillId="11" borderId="19" xfId="0" applyFont="1" applyFill="1" applyBorder="1" applyAlignment="1" applyProtection="1">
      <alignment horizontal="left" vertical="center" wrapText="1" indent="1"/>
      <protection hidden="1"/>
    </xf>
    <xf numFmtId="0" fontId="16" fillId="11" borderId="7" xfId="0" applyFont="1" applyFill="1" applyBorder="1" applyAlignment="1" applyProtection="1">
      <alignment horizontal="left" vertical="center" wrapText="1" indent="1"/>
      <protection hidden="1"/>
    </xf>
    <xf numFmtId="0" fontId="46" fillId="11" borderId="19" xfId="0" applyFont="1" applyFill="1" applyBorder="1" applyAlignment="1" applyProtection="1">
      <alignment horizontal="left" vertical="center" wrapText="1" indent="1"/>
      <protection hidden="1"/>
    </xf>
    <xf numFmtId="0" fontId="46" fillId="11" borderId="7" xfId="0" applyFont="1" applyFill="1" applyBorder="1" applyAlignment="1" applyProtection="1">
      <alignment horizontal="left" vertical="center" wrapText="1" indent="1"/>
      <protection hidden="1"/>
    </xf>
    <xf numFmtId="0" fontId="72" fillId="0" borderId="0" xfId="0" applyFont="1" applyAlignment="1" applyProtection="1">
      <alignment vertical="center"/>
      <protection hidden="1"/>
    </xf>
    <xf numFmtId="0" fontId="46" fillId="0" borderId="14" xfId="0" applyFont="1" applyBorder="1" applyAlignment="1" applyProtection="1">
      <alignment horizontal="left" vertical="center" wrapText="1" indent="1"/>
      <protection hidden="1"/>
    </xf>
    <xf numFmtId="0" fontId="0" fillId="0" borderId="14" xfId="0" applyFont="1" applyBorder="1" applyAlignment="1" applyProtection="1">
      <alignment horizontal="left" vertical="center" wrapText="1" indent="1"/>
      <protection hidden="1"/>
    </xf>
    <xf numFmtId="0" fontId="51" fillId="2" borderId="14" xfId="0" applyFont="1" applyFill="1" applyBorder="1" applyAlignment="1" applyProtection="1">
      <alignment horizontal="left" vertical="center" indent="1"/>
      <protection hidden="1"/>
    </xf>
    <xf numFmtId="0" fontId="0" fillId="2" borderId="14" xfId="0" applyFont="1" applyFill="1" applyBorder="1" applyAlignment="1" applyProtection="1">
      <alignment horizontal="left" vertical="center" indent="1"/>
      <protection hidden="1"/>
    </xf>
    <xf numFmtId="0" fontId="11" fillId="0" borderId="0" xfId="0" applyFont="1" applyBorder="1" applyProtection="1">
      <protection hidden="1"/>
    </xf>
    <xf numFmtId="0" fontId="15" fillId="0" borderId="0" xfId="0" applyFont="1" applyBorder="1" applyProtection="1">
      <protection hidden="1"/>
    </xf>
    <xf numFmtId="9" fontId="16" fillId="0" borderId="0" xfId="0" applyNumberFormat="1" applyFont="1" applyBorder="1" applyProtection="1">
      <protection hidden="1"/>
    </xf>
    <xf numFmtId="9" fontId="16" fillId="0" borderId="0" xfId="5" applyFont="1" applyBorder="1" applyProtection="1">
      <protection hidden="1"/>
    </xf>
    <xf numFmtId="0" fontId="19" fillId="0" borderId="0" xfId="0" applyNumberFormat="1" applyFont="1" applyFill="1" applyBorder="1" applyAlignment="1" applyProtection="1">
      <alignment vertical="center"/>
    </xf>
    <xf numFmtId="0" fontId="11" fillId="0" borderId="0" xfId="0" applyFont="1" applyBorder="1"/>
    <xf numFmtId="0" fontId="11" fillId="0" borderId="0" xfId="0" applyFont="1" applyBorder="1" applyProtection="1"/>
    <xf numFmtId="0" fontId="85" fillId="2" borderId="14" xfId="5" applyNumberFormat="1" applyFont="1" applyFill="1" applyBorder="1" applyAlignment="1" applyProtection="1">
      <alignment horizontal="center" vertical="center"/>
      <protection hidden="1"/>
    </xf>
    <xf numFmtId="0" fontId="0" fillId="2" borderId="14" xfId="0" applyFont="1" applyFill="1" applyBorder="1" applyAlignment="1" applyProtection="1">
      <alignment horizontal="left" vertical="center" wrapText="1" indent="1"/>
      <protection hidden="1"/>
    </xf>
    <xf numFmtId="0" fontId="22" fillId="2" borderId="14" xfId="7" applyFont="1" applyFill="1" applyBorder="1" applyProtection="1">
      <protection hidden="1"/>
    </xf>
    <xf numFmtId="0" fontId="45" fillId="0" borderId="14" xfId="7" applyFont="1" applyFill="1" applyBorder="1" applyAlignment="1" applyProtection="1">
      <alignment horizontal="left" vertical="center" wrapText="1" indent="1"/>
      <protection locked="0" hidden="1"/>
    </xf>
    <xf numFmtId="0" fontId="0" fillId="10" borderId="0" xfId="0" applyFill="1" applyAlignment="1" applyProtection="1">
      <alignment wrapText="1"/>
      <protection hidden="1"/>
    </xf>
    <xf numFmtId="0" fontId="0" fillId="10" borderId="0" xfId="0" applyFont="1" applyFill="1" applyAlignment="1" applyProtection="1">
      <alignment wrapText="1"/>
      <protection hidden="1"/>
    </xf>
    <xf numFmtId="0" fontId="0" fillId="10" borderId="0" xfId="0" applyFill="1" applyAlignment="1" applyProtection="1">
      <alignment wrapText="1"/>
    </xf>
    <xf numFmtId="0" fontId="22" fillId="10" borderId="0" xfId="7" applyFont="1" applyFill="1" applyAlignment="1" applyProtection="1">
      <alignment wrapText="1"/>
      <protection hidden="1"/>
    </xf>
    <xf numFmtId="0" fontId="22" fillId="10" borderId="0" xfId="7" applyFill="1" applyAlignment="1" applyProtection="1">
      <alignment wrapText="1"/>
      <protection hidden="1"/>
    </xf>
    <xf numFmtId="14" fontId="0" fillId="2" borderId="44" xfId="0" applyNumberFormat="1" applyFont="1" applyFill="1" applyBorder="1" applyAlignment="1" applyProtection="1">
      <alignment horizontal="left" vertical="center" wrapText="1" indent="1"/>
    </xf>
    <xf numFmtId="14" fontId="0" fillId="2" borderId="29" xfId="0" applyNumberFormat="1" applyFont="1" applyFill="1" applyBorder="1" applyAlignment="1" applyProtection="1">
      <alignment horizontal="left" vertical="center" wrapText="1" indent="1"/>
    </xf>
    <xf numFmtId="14" fontId="0" fillId="2" borderId="21" xfId="0" applyNumberFormat="1" applyFont="1" applyFill="1" applyBorder="1" applyAlignment="1" applyProtection="1">
      <alignment horizontal="left" vertical="center" wrapText="1" indent="1"/>
    </xf>
    <xf numFmtId="164" fontId="0" fillId="2" borderId="5" xfId="0" applyNumberFormat="1" applyFont="1" applyFill="1" applyBorder="1" applyAlignment="1" applyProtection="1">
      <alignment horizontal="left" vertical="center" wrapText="1" indent="2"/>
    </xf>
    <xf numFmtId="164" fontId="0" fillId="2" borderId="5" xfId="0" applyNumberFormat="1" applyFont="1" applyFill="1" applyBorder="1" applyAlignment="1" applyProtection="1">
      <alignment horizontal="center" vertical="center"/>
    </xf>
    <xf numFmtId="164" fontId="0" fillId="2" borderId="15" xfId="0" applyNumberFormat="1" applyFont="1" applyFill="1" applyBorder="1" applyAlignment="1" applyProtection="1">
      <alignment horizontal="center" vertical="center"/>
    </xf>
    <xf numFmtId="0" fontId="53" fillId="2" borderId="26" xfId="0" applyFont="1" applyFill="1" applyBorder="1" applyAlignment="1" applyProtection="1">
      <alignment horizontal="right" vertical="center" wrapText="1" indent="2"/>
    </xf>
    <xf numFmtId="0" fontId="46" fillId="2" borderId="34" xfId="0" quotePrefix="1" applyNumberFormat="1" applyFont="1" applyFill="1" applyBorder="1" applyAlignment="1" applyProtection="1">
      <alignment horizontal="left" vertical="center" wrapText="1" indent="1"/>
    </xf>
    <xf numFmtId="0" fontId="46" fillId="2" borderId="35" xfId="5" applyNumberFormat="1" applyFont="1" applyFill="1" applyBorder="1" applyAlignment="1" applyProtection="1">
      <alignment horizontal="left" vertical="center" indent="1"/>
    </xf>
    <xf numFmtId="0" fontId="46" fillId="2" borderId="36" xfId="0" quotePrefix="1" applyNumberFormat="1" applyFont="1" applyFill="1" applyBorder="1" applyAlignment="1" applyProtection="1">
      <alignment horizontal="left" vertical="center" wrapText="1" indent="1"/>
    </xf>
    <xf numFmtId="0" fontId="46" fillId="2" borderId="22" xfId="5" applyNumberFormat="1" applyFont="1" applyFill="1" applyBorder="1" applyAlignment="1" applyProtection="1">
      <alignment horizontal="left" vertical="center" indent="1"/>
    </xf>
    <xf numFmtId="0" fontId="46" fillId="2" borderId="30" xfId="0" quotePrefix="1" applyNumberFormat="1" applyFont="1" applyFill="1" applyBorder="1" applyAlignment="1" applyProtection="1">
      <alignment horizontal="left" vertical="center" wrapText="1" indent="1"/>
    </xf>
    <xf numFmtId="0" fontId="46" fillId="2" borderId="25" xfId="0" quotePrefix="1" applyNumberFormat="1" applyFont="1" applyFill="1" applyBorder="1" applyAlignment="1" applyProtection="1">
      <alignment horizontal="left" vertical="center" wrapText="1" indent="1"/>
    </xf>
    <xf numFmtId="0" fontId="15" fillId="2" borderId="0" xfId="0" applyFont="1" applyFill="1" applyProtection="1">
      <protection hidden="1"/>
    </xf>
    <xf numFmtId="0" fontId="0" fillId="2" borderId="0" xfId="0" applyFont="1" applyFill="1" applyProtection="1">
      <protection hidden="1"/>
    </xf>
    <xf numFmtId="0" fontId="0" fillId="10" borderId="0" xfId="0" applyFill="1" applyProtection="1"/>
    <xf numFmtId="0" fontId="35" fillId="0" borderId="0" xfId="0" applyFont="1" applyAlignment="1">
      <alignment horizontal="left"/>
    </xf>
    <xf numFmtId="0" fontId="21" fillId="0" borderId="0" xfId="0" applyFont="1" applyAlignment="1">
      <alignment horizontal="left" vertical="center" wrapText="1"/>
    </xf>
    <xf numFmtId="0" fontId="36" fillId="0" borderId="0" xfId="0" applyFont="1" applyAlignment="1">
      <alignment horizontal="left" vertical="top"/>
    </xf>
    <xf numFmtId="0" fontId="37" fillId="0" borderId="0" xfId="0" applyFont="1" applyAlignment="1">
      <alignment horizontal="left" vertical="center" wrapText="1"/>
    </xf>
    <xf numFmtId="0" fontId="38" fillId="0" borderId="0" xfId="0" applyFont="1" applyAlignment="1">
      <alignment horizontal="left" vertical="center" indent="1"/>
    </xf>
    <xf numFmtId="0" fontId="20" fillId="0" borderId="0" xfId="0" applyFont="1" applyAlignment="1">
      <alignment horizontal="center" vertical="center"/>
    </xf>
    <xf numFmtId="0" fontId="39" fillId="0" borderId="0" xfId="0" applyFont="1" applyAlignment="1">
      <alignment horizontal="left" vertical="center" indent="3"/>
    </xf>
    <xf numFmtId="0" fontId="40" fillId="8" borderId="0" xfId="1" applyFont="1" applyFill="1" applyAlignment="1" applyProtection="1">
      <alignment horizontal="center" vertical="center"/>
      <protection locked="0"/>
    </xf>
    <xf numFmtId="0" fontId="21" fillId="0" borderId="0" xfId="0" applyFont="1" applyAlignment="1">
      <alignment horizontal="left" vertical="top" wrapText="1"/>
    </xf>
    <xf numFmtId="0" fontId="21" fillId="0" borderId="0" xfId="0" applyFont="1" applyAlignment="1">
      <alignment horizontal="left" wrapText="1"/>
    </xf>
    <xf numFmtId="0" fontId="0" fillId="10" borderId="0" xfId="0" applyFill="1" applyProtection="1">
      <protection hidden="1"/>
    </xf>
    <xf numFmtId="0" fontId="49" fillId="2" borderId="16" xfId="0" applyFont="1" applyFill="1" applyBorder="1" applyAlignment="1" applyProtection="1">
      <alignment horizontal="left" vertical="center" wrapText="1" indent="1"/>
    </xf>
    <xf numFmtId="0" fontId="49" fillId="2" borderId="23" xfId="0" applyFont="1" applyFill="1" applyBorder="1" applyAlignment="1" applyProtection="1">
      <alignment horizontal="left" vertical="center" wrapText="1" indent="1"/>
    </xf>
    <xf numFmtId="0" fontId="49" fillId="2" borderId="24" xfId="0" applyFont="1" applyFill="1" applyBorder="1" applyAlignment="1" applyProtection="1">
      <alignment horizontal="left" vertical="center" wrapText="1" indent="1"/>
    </xf>
    <xf numFmtId="0" fontId="11" fillId="10" borderId="0" xfId="0" applyFont="1" applyFill="1" applyProtection="1">
      <protection hidden="1"/>
    </xf>
    <xf numFmtId="0" fontId="77" fillId="0" borderId="0" xfId="0" applyFont="1" applyAlignment="1" applyProtection="1">
      <alignment horizontal="left" wrapText="1"/>
      <protection hidden="1"/>
    </xf>
    <xf numFmtId="0" fontId="0" fillId="10" borderId="0" xfId="0" applyFont="1" applyFill="1" applyProtection="1">
      <protection hidden="1"/>
    </xf>
    <xf numFmtId="0" fontId="57" fillId="5" borderId="7" xfId="5" applyNumberFormat="1" applyFont="1" applyFill="1" applyBorder="1" applyAlignment="1" applyProtection="1">
      <alignment horizontal="left" vertical="center" wrapText="1" indent="1"/>
    </xf>
    <xf numFmtId="0" fontId="57" fillId="5" borderId="9" xfId="5" applyNumberFormat="1" applyFont="1" applyFill="1" applyBorder="1" applyAlignment="1" applyProtection="1">
      <alignment horizontal="left" vertical="center" wrapText="1" indent="1"/>
    </xf>
    <xf numFmtId="0" fontId="57" fillId="5" borderId="6" xfId="5" applyNumberFormat="1" applyFont="1" applyFill="1" applyBorder="1" applyAlignment="1" applyProtection="1">
      <alignment horizontal="left" vertical="center" wrapText="1" indent="1"/>
    </xf>
    <xf numFmtId="0" fontId="72" fillId="0" borderId="10" xfId="0" applyNumberFormat="1" applyFont="1" applyFill="1" applyBorder="1" applyAlignment="1" applyProtection="1">
      <alignment horizontal="left" vertical="center"/>
    </xf>
    <xf numFmtId="0" fontId="72" fillId="0" borderId="0" xfId="0" applyNumberFormat="1" applyFont="1" applyFill="1" applyBorder="1" applyAlignment="1" applyProtection="1">
      <alignment horizontal="left" vertical="center"/>
    </xf>
    <xf numFmtId="0" fontId="0" fillId="2" borderId="3" xfId="0" applyFont="1" applyFill="1" applyBorder="1" applyAlignment="1" applyProtection="1">
      <alignment horizontal="left" vertical="center" wrapText="1" indent="1"/>
    </xf>
    <xf numFmtId="0" fontId="11" fillId="0" borderId="0" xfId="0" applyFont="1" applyAlignment="1">
      <alignment horizontal="center" vertical="center"/>
    </xf>
    <xf numFmtId="9" fontId="28" fillId="6" borderId="20" xfId="5" applyNumberFormat="1" applyFont="1" applyFill="1" applyBorder="1" applyAlignment="1">
      <alignment horizontal="center" vertical="center"/>
    </xf>
    <xf numFmtId="9" fontId="28" fillId="6" borderId="4" xfId="5" applyNumberFormat="1" applyFont="1" applyFill="1" applyBorder="1" applyAlignment="1">
      <alignment horizontal="center" vertical="center"/>
    </xf>
    <xf numFmtId="0" fontId="44" fillId="9" borderId="17" xfId="0" applyFont="1" applyFill="1" applyBorder="1" applyAlignment="1" applyProtection="1">
      <alignment horizontal="center" vertical="center" wrapText="1"/>
    </xf>
    <xf numFmtId="0" fontId="44" fillId="9" borderId="3" xfId="0" applyFont="1" applyFill="1" applyBorder="1" applyAlignment="1" applyProtection="1">
      <alignment horizontal="center" vertical="center" wrapText="1"/>
    </xf>
    <xf numFmtId="0" fontId="44" fillId="9" borderId="18" xfId="0" applyFont="1" applyFill="1" applyBorder="1" applyAlignment="1" applyProtection="1">
      <alignment horizontal="center" vertical="center" wrapText="1"/>
    </xf>
    <xf numFmtId="0" fontId="44" fillId="9" borderId="10" xfId="0" applyFont="1" applyFill="1" applyBorder="1" applyAlignment="1" applyProtection="1">
      <alignment horizontal="center" vertical="center" wrapText="1"/>
    </xf>
    <xf numFmtId="0" fontId="44" fillId="9" borderId="0" xfId="0" applyFont="1" applyFill="1" applyBorder="1" applyAlignment="1" applyProtection="1">
      <alignment horizontal="center" vertical="center" wrapText="1"/>
    </xf>
    <xf numFmtId="0" fontId="44" fillId="9" borderId="11" xfId="0" applyFont="1" applyFill="1" applyBorder="1" applyAlignment="1" applyProtection="1">
      <alignment horizontal="center" vertical="center" wrapText="1"/>
    </xf>
    <xf numFmtId="0" fontId="44" fillId="9" borderId="8" xfId="0" applyFont="1" applyFill="1" applyBorder="1" applyAlignment="1" applyProtection="1">
      <alignment horizontal="center" vertical="center" wrapText="1"/>
    </xf>
    <xf numFmtId="0" fontId="44" fillId="9" borderId="13" xfId="0" applyFont="1" applyFill="1" applyBorder="1" applyAlignment="1" applyProtection="1">
      <alignment horizontal="center" vertical="center" wrapText="1"/>
    </xf>
    <xf numFmtId="0" fontId="44" fillId="9" borderId="12" xfId="0" applyFont="1" applyFill="1" applyBorder="1" applyAlignment="1" applyProtection="1">
      <alignment horizontal="center" vertical="center" wrapText="1"/>
    </xf>
    <xf numFmtId="0" fontId="0" fillId="0" borderId="7" xfId="0" applyFont="1" applyBorder="1" applyAlignment="1" applyProtection="1">
      <alignment horizontal="left" vertical="center" wrapText="1" indent="1"/>
    </xf>
    <xf numFmtId="0" fontId="0" fillId="0" borderId="9" xfId="0" applyFont="1" applyBorder="1" applyAlignment="1" applyProtection="1">
      <alignment horizontal="left" vertical="center" wrapText="1" indent="1"/>
    </xf>
    <xf numFmtId="0" fontId="0" fillId="0" borderId="6" xfId="0" applyFont="1" applyBorder="1" applyAlignment="1" applyProtection="1">
      <alignment horizontal="left" vertical="center" wrapText="1" indent="1"/>
    </xf>
    <xf numFmtId="0" fontId="81" fillId="5" borderId="8" xfId="5" applyNumberFormat="1" applyFont="1" applyFill="1" applyBorder="1" applyAlignment="1" applyProtection="1">
      <alignment horizontal="left" vertical="center" wrapText="1" indent="2"/>
    </xf>
    <xf numFmtId="0" fontId="81" fillId="5" borderId="12" xfId="5" applyNumberFormat="1" applyFont="1" applyFill="1" applyBorder="1" applyAlignment="1" applyProtection="1">
      <alignment horizontal="left" vertical="center" wrapText="1" indent="2"/>
    </xf>
    <xf numFmtId="0" fontId="57" fillId="5" borderId="8" xfId="5" applyNumberFormat="1" applyFont="1" applyFill="1" applyBorder="1" applyAlignment="1" applyProtection="1">
      <alignment horizontal="left" vertical="center" wrapText="1" indent="1"/>
    </xf>
    <xf numFmtId="0" fontId="57" fillId="5" borderId="12" xfId="5" applyNumberFormat="1" applyFont="1" applyFill="1" applyBorder="1" applyAlignment="1" applyProtection="1">
      <alignment horizontal="left" vertical="center" wrapText="1" indent="1"/>
    </xf>
    <xf numFmtId="0" fontId="80" fillId="5" borderId="8" xfId="5" applyNumberFormat="1" applyFont="1" applyFill="1" applyBorder="1" applyAlignment="1" applyProtection="1">
      <alignment horizontal="left" vertical="center" wrapText="1" indent="2"/>
    </xf>
    <xf numFmtId="0" fontId="80" fillId="5" borderId="12" xfId="5" applyNumberFormat="1" applyFont="1" applyFill="1" applyBorder="1" applyAlignment="1" applyProtection="1">
      <alignment horizontal="left" vertical="center" wrapText="1" indent="2"/>
    </xf>
    <xf numFmtId="0" fontId="26" fillId="0" borderId="8" xfId="0" applyNumberFormat="1" applyFont="1" applyFill="1" applyBorder="1" applyAlignment="1" applyProtection="1">
      <alignment horizontal="left" vertical="center"/>
    </xf>
    <xf numFmtId="0" fontId="26" fillId="0" borderId="12" xfId="0" applyNumberFormat="1" applyFont="1" applyFill="1" applyBorder="1" applyAlignment="1" applyProtection="1">
      <alignment horizontal="left" vertical="center"/>
    </xf>
    <xf numFmtId="1" fontId="25" fillId="5" borderId="10" xfId="0" applyNumberFormat="1" applyFont="1" applyFill="1" applyBorder="1" applyAlignment="1" applyProtection="1">
      <alignment horizontal="left" vertical="center" wrapText="1" indent="2"/>
    </xf>
    <xf numFmtId="0" fontId="25" fillId="5" borderId="0" xfId="0" applyFont="1" applyFill="1" applyBorder="1" applyAlignment="1" applyProtection="1">
      <alignment horizontal="left" vertical="center" wrapText="1" indent="2"/>
    </xf>
    <xf numFmtId="0" fontId="11" fillId="10" borderId="0" xfId="0" applyFont="1" applyFill="1" applyProtection="1"/>
    <xf numFmtId="0" fontId="26" fillId="0" borderId="17" xfId="0" applyNumberFormat="1" applyFont="1" applyFill="1" applyBorder="1" applyAlignment="1" applyProtection="1">
      <alignment horizontal="left" vertical="center"/>
    </xf>
    <xf numFmtId="0" fontId="26" fillId="0" borderId="3" xfId="0" applyNumberFormat="1" applyFont="1" applyFill="1" applyBorder="1" applyAlignment="1" applyProtection="1">
      <alignment horizontal="left" vertical="center"/>
    </xf>
    <xf numFmtId="0" fontId="46" fillId="9" borderId="2" xfId="0" applyFont="1" applyFill="1" applyBorder="1" applyAlignment="1" applyProtection="1">
      <alignment horizontal="left" vertical="center" wrapText="1" indent="1"/>
    </xf>
    <xf numFmtId="0" fontId="51" fillId="2" borderId="2" xfId="0" applyFont="1" applyFill="1" applyBorder="1" applyAlignment="1" applyProtection="1">
      <alignment horizontal="left" vertical="center" wrapText="1" indent="1"/>
    </xf>
    <xf numFmtId="9" fontId="46" fillId="9" borderId="7" xfId="5" applyFont="1" applyFill="1" applyBorder="1" applyAlignment="1" applyProtection="1">
      <alignment horizontal="left" vertical="center" wrapText="1" indent="1"/>
      <protection hidden="1"/>
    </xf>
    <xf numFmtId="9" fontId="46" fillId="9" borderId="9" xfId="5" applyFont="1" applyFill="1" applyBorder="1" applyAlignment="1" applyProtection="1">
      <alignment horizontal="left" vertical="center" wrapText="1" indent="1"/>
      <protection hidden="1"/>
    </xf>
    <xf numFmtId="9" fontId="46" fillId="9" borderId="6" xfId="5" applyFont="1" applyFill="1" applyBorder="1" applyAlignment="1" applyProtection="1">
      <alignment horizontal="left" vertical="center" wrapText="1" indent="1"/>
      <protection hidden="1"/>
    </xf>
    <xf numFmtId="0" fontId="46" fillId="11" borderId="7" xfId="0" applyFont="1" applyFill="1" applyBorder="1" applyAlignment="1" applyProtection="1">
      <alignment horizontal="center" vertical="center" wrapText="1"/>
      <protection hidden="1"/>
    </xf>
    <xf numFmtId="0" fontId="46" fillId="11" borderId="9" xfId="0" applyFont="1" applyFill="1" applyBorder="1" applyAlignment="1" applyProtection="1">
      <alignment horizontal="center" vertical="center" wrapText="1"/>
      <protection hidden="1"/>
    </xf>
    <xf numFmtId="0" fontId="46" fillId="11" borderId="6" xfId="0" applyFont="1" applyFill="1" applyBorder="1" applyAlignment="1" applyProtection="1">
      <alignment horizontal="center" vertical="center" wrapText="1"/>
      <protection hidden="1"/>
    </xf>
    <xf numFmtId="9" fontId="46" fillId="2" borderId="7" xfId="5" applyFont="1" applyFill="1" applyBorder="1" applyAlignment="1" applyProtection="1">
      <alignment horizontal="left" vertical="center" wrapText="1" indent="1"/>
      <protection hidden="1"/>
    </xf>
    <xf numFmtId="9" fontId="46" fillId="2" borderId="9" xfId="5" applyFont="1" applyFill="1" applyBorder="1" applyAlignment="1" applyProtection="1">
      <alignment horizontal="left" vertical="center" wrapText="1" indent="1"/>
      <protection hidden="1"/>
    </xf>
    <xf numFmtId="9" fontId="46" fillId="2" borderId="6" xfId="5" applyFont="1" applyFill="1" applyBorder="1" applyAlignment="1" applyProtection="1">
      <alignment horizontal="left" vertical="center" wrapText="1" indent="1"/>
      <protection hidden="1"/>
    </xf>
    <xf numFmtId="0" fontId="10" fillId="2" borderId="2" xfId="0" applyFont="1" applyFill="1" applyBorder="1" applyAlignment="1" applyProtection="1">
      <alignment horizontal="left" vertical="center" indent="1"/>
      <protection hidden="1"/>
    </xf>
    <xf numFmtId="0" fontId="46" fillId="5" borderId="8" xfId="5" applyNumberFormat="1" applyFont="1" applyFill="1" applyBorder="1" applyAlignment="1" applyProtection="1">
      <alignment horizontal="left" vertical="center" wrapText="1" indent="2"/>
      <protection hidden="1"/>
    </xf>
    <xf numFmtId="0" fontId="46" fillId="5" borderId="13" xfId="5" applyNumberFormat="1" applyFont="1" applyFill="1" applyBorder="1" applyAlignment="1" applyProtection="1">
      <alignment horizontal="left" vertical="center" wrapText="1" indent="2"/>
      <protection hidden="1"/>
    </xf>
    <xf numFmtId="0" fontId="46" fillId="5" borderId="12" xfId="5" applyNumberFormat="1" applyFont="1" applyFill="1" applyBorder="1" applyAlignment="1" applyProtection="1">
      <alignment horizontal="left" vertical="center" wrapText="1" indent="2"/>
      <protection hidden="1"/>
    </xf>
    <xf numFmtId="0" fontId="57" fillId="5" borderId="7" xfId="5" applyNumberFormat="1" applyFont="1" applyFill="1" applyBorder="1" applyAlignment="1" applyProtection="1">
      <alignment horizontal="left" vertical="center" wrapText="1" indent="1"/>
      <protection hidden="1"/>
    </xf>
    <xf numFmtId="0" fontId="57" fillId="5" borderId="9" xfId="5" applyNumberFormat="1" applyFont="1" applyFill="1" applyBorder="1" applyAlignment="1" applyProtection="1">
      <alignment horizontal="left" vertical="center" wrapText="1" indent="1"/>
      <protection hidden="1"/>
    </xf>
    <xf numFmtId="0" fontId="57" fillId="5" borderId="8" xfId="5" applyNumberFormat="1" applyFont="1" applyFill="1" applyBorder="1" applyAlignment="1" applyProtection="1">
      <alignment horizontal="left" vertical="center" wrapText="1" indent="1"/>
      <protection hidden="1"/>
    </xf>
    <xf numFmtId="0" fontId="57" fillId="5" borderId="13" xfId="5" applyNumberFormat="1" applyFont="1" applyFill="1" applyBorder="1" applyAlignment="1" applyProtection="1">
      <alignment horizontal="left" vertical="center" wrapText="1" indent="1"/>
      <protection hidden="1"/>
    </xf>
    <xf numFmtId="0" fontId="72" fillId="0" borderId="10" xfId="0" applyNumberFormat="1" applyFont="1" applyFill="1" applyBorder="1" applyAlignment="1" applyProtection="1">
      <alignment horizontal="left" vertical="center"/>
      <protection hidden="1"/>
    </xf>
    <xf numFmtId="0" fontId="72" fillId="0" borderId="0" xfId="0" applyNumberFormat="1" applyFont="1" applyFill="1" applyBorder="1" applyAlignment="1" applyProtection="1">
      <alignment horizontal="left" vertical="center"/>
      <protection hidden="1"/>
    </xf>
    <xf numFmtId="0" fontId="48" fillId="5" borderId="10" xfId="0" applyFont="1" applyFill="1" applyBorder="1" applyAlignment="1" applyProtection="1">
      <alignment horizontal="left" vertical="center" wrapText="1" indent="1"/>
      <protection hidden="1"/>
    </xf>
    <xf numFmtId="0" fontId="48" fillId="5" borderId="0" xfId="0" applyFont="1" applyFill="1" applyBorder="1" applyAlignment="1" applyProtection="1">
      <alignment horizontal="left" vertical="center" wrapText="1" indent="1"/>
      <protection hidden="1"/>
    </xf>
    <xf numFmtId="0" fontId="48" fillId="5" borderId="11" xfId="0" applyFont="1" applyFill="1" applyBorder="1" applyAlignment="1" applyProtection="1">
      <alignment horizontal="left" vertical="center" wrapText="1" indent="1"/>
      <protection hidden="1"/>
    </xf>
    <xf numFmtId="0" fontId="48" fillId="5" borderId="8" xfId="0" applyFont="1" applyFill="1" applyBorder="1" applyAlignment="1" applyProtection="1">
      <alignment horizontal="left" vertical="center" wrapText="1" indent="1"/>
      <protection hidden="1"/>
    </xf>
    <xf numFmtId="0" fontId="48" fillId="5" borderId="13" xfId="0" applyFont="1" applyFill="1" applyBorder="1" applyAlignment="1" applyProtection="1">
      <alignment horizontal="left" vertical="center" wrapText="1" indent="1"/>
      <protection hidden="1"/>
    </xf>
    <xf numFmtId="0" fontId="48" fillId="5" borderId="12" xfId="0" applyFont="1" applyFill="1" applyBorder="1" applyAlignment="1" applyProtection="1">
      <alignment horizontal="left" vertical="center" wrapText="1" indent="1"/>
      <protection hidden="1"/>
    </xf>
    <xf numFmtId="0" fontId="46" fillId="9" borderId="7" xfId="0" applyFont="1" applyFill="1" applyBorder="1" applyAlignment="1" applyProtection="1">
      <alignment horizontal="left" vertical="center" wrapText="1" indent="1"/>
      <protection hidden="1"/>
    </xf>
    <xf numFmtId="0" fontId="46" fillId="9" borderId="9" xfId="0" applyFont="1" applyFill="1" applyBorder="1" applyAlignment="1" applyProtection="1">
      <alignment horizontal="left" vertical="center" wrapText="1" indent="1"/>
      <protection hidden="1"/>
    </xf>
    <xf numFmtId="0" fontId="46" fillId="9" borderId="6" xfId="0" applyFont="1" applyFill="1" applyBorder="1" applyAlignment="1" applyProtection="1">
      <alignment horizontal="left" vertical="center" wrapText="1" indent="1"/>
      <protection hidden="1"/>
    </xf>
    <xf numFmtId="0" fontId="48" fillId="5" borderId="17" xfId="0" applyFont="1" applyFill="1" applyBorder="1" applyAlignment="1" applyProtection="1">
      <alignment horizontal="left" vertical="center" wrapText="1" indent="1"/>
      <protection hidden="1"/>
    </xf>
    <xf numFmtId="0" fontId="48" fillId="5" borderId="3" xfId="0" applyFont="1" applyFill="1" applyBorder="1" applyAlignment="1" applyProtection="1">
      <alignment horizontal="left" vertical="center" wrapText="1" indent="1"/>
      <protection hidden="1"/>
    </xf>
    <xf numFmtId="0" fontId="48" fillId="5" borderId="18" xfId="0" applyFont="1" applyFill="1" applyBorder="1" applyAlignment="1" applyProtection="1">
      <alignment horizontal="left" vertical="center" wrapText="1" indent="1"/>
      <protection hidden="1"/>
    </xf>
    <xf numFmtId="0" fontId="0" fillId="10" borderId="0" xfId="0" applyFill="1" applyAlignment="1" applyProtection="1">
      <alignment wrapText="1"/>
      <protection hidden="1"/>
    </xf>
    <xf numFmtId="0" fontId="58" fillId="0" borderId="0" xfId="0" applyNumberFormat="1" applyFont="1" applyAlignment="1" applyProtection="1">
      <alignment horizontal="left"/>
      <protection hidden="1"/>
    </xf>
    <xf numFmtId="0" fontId="57" fillId="11" borderId="8" xfId="5" applyNumberFormat="1" applyFont="1" applyFill="1" applyBorder="1" applyAlignment="1" applyProtection="1">
      <alignment horizontal="left" vertical="center" wrapText="1" indent="1"/>
      <protection hidden="1"/>
    </xf>
    <xf numFmtId="0" fontId="57" fillId="11" borderId="12" xfId="5" applyNumberFormat="1" applyFont="1" applyFill="1" applyBorder="1" applyAlignment="1" applyProtection="1">
      <alignment horizontal="left" vertical="center" wrapText="1" indent="1"/>
      <protection hidden="1"/>
    </xf>
    <xf numFmtId="0" fontId="72" fillId="0" borderId="0" xfId="0" applyFont="1" applyBorder="1" applyAlignment="1" applyProtection="1">
      <alignment vertical="center"/>
      <protection hidden="1"/>
    </xf>
    <xf numFmtId="0" fontId="60" fillId="0" borderId="0" xfId="0" applyFont="1" applyBorder="1" applyAlignment="1" applyProtection="1">
      <alignment vertical="center"/>
      <protection hidden="1"/>
    </xf>
    <xf numFmtId="0" fontId="62" fillId="0" borderId="0" xfId="0" applyFont="1" applyBorder="1" applyAlignment="1" applyProtection="1">
      <alignment vertical="center"/>
      <protection hidden="1"/>
    </xf>
    <xf numFmtId="0" fontId="51" fillId="11" borderId="2" xfId="0" applyFont="1" applyFill="1" applyBorder="1" applyAlignment="1" applyProtection="1">
      <alignment horizontal="left" vertical="center" wrapText="1" indent="1"/>
      <protection hidden="1"/>
    </xf>
    <xf numFmtId="9" fontId="82" fillId="6" borderId="7" xfId="5" applyNumberFormat="1" applyFont="1" applyFill="1" applyBorder="1" applyAlignment="1">
      <alignment horizontal="center" vertical="top"/>
    </xf>
    <xf numFmtId="9" fontId="82" fillId="6" borderId="6" xfId="5" applyNumberFormat="1" applyFont="1" applyFill="1" applyBorder="1" applyAlignment="1">
      <alignment horizontal="center" vertical="top"/>
    </xf>
    <xf numFmtId="0" fontId="51" fillId="11" borderId="17" xfId="0" applyFont="1" applyFill="1" applyBorder="1" applyAlignment="1" applyProtection="1">
      <alignment horizontal="left" vertical="center" wrapText="1" indent="1"/>
      <protection hidden="1"/>
    </xf>
    <xf numFmtId="0" fontId="51" fillId="11" borderId="3" xfId="0" applyFont="1" applyFill="1" applyBorder="1" applyAlignment="1" applyProtection="1">
      <alignment horizontal="left" vertical="center" wrapText="1" indent="1"/>
      <protection hidden="1"/>
    </xf>
    <xf numFmtId="0" fontId="51" fillId="11" borderId="18" xfId="0" applyFont="1" applyFill="1" applyBorder="1" applyAlignment="1" applyProtection="1">
      <alignment horizontal="left" vertical="center" wrapText="1" indent="1"/>
      <protection hidden="1"/>
    </xf>
    <xf numFmtId="0" fontId="51" fillId="11" borderId="10" xfId="0" applyFont="1" applyFill="1" applyBorder="1" applyAlignment="1" applyProtection="1">
      <alignment horizontal="left" vertical="center" wrapText="1" indent="1"/>
      <protection hidden="1"/>
    </xf>
    <xf numFmtId="0" fontId="51" fillId="11" borderId="0" xfId="0" applyFont="1" applyFill="1" applyBorder="1" applyAlignment="1" applyProtection="1">
      <alignment horizontal="left" vertical="center" wrapText="1" indent="1"/>
      <protection hidden="1"/>
    </xf>
    <xf numFmtId="0" fontId="51" fillId="11" borderId="11" xfId="0" applyFont="1" applyFill="1" applyBorder="1" applyAlignment="1" applyProtection="1">
      <alignment horizontal="left" vertical="center" wrapText="1" indent="1"/>
      <protection hidden="1"/>
    </xf>
    <xf numFmtId="9" fontId="83" fillId="6" borderId="20" xfId="5" applyNumberFormat="1" applyFont="1" applyFill="1" applyBorder="1" applyAlignment="1" applyProtection="1">
      <alignment horizontal="center" vertical="center"/>
      <protection hidden="1"/>
    </xf>
    <xf numFmtId="9" fontId="83" fillId="6" borderId="4" xfId="5" applyNumberFormat="1" applyFont="1" applyFill="1" applyBorder="1" applyAlignment="1" applyProtection="1">
      <alignment horizontal="center" vertical="center"/>
      <protection hidden="1"/>
    </xf>
    <xf numFmtId="0" fontId="46" fillId="11" borderId="8" xfId="0" applyFont="1" applyFill="1" applyBorder="1" applyAlignment="1" applyProtection="1">
      <alignment horizontal="left" vertical="center" wrapText="1" indent="1"/>
      <protection hidden="1"/>
    </xf>
    <xf numFmtId="0" fontId="46" fillId="11" borderId="13" xfId="0" applyFont="1" applyFill="1" applyBorder="1" applyAlignment="1" applyProtection="1">
      <alignment horizontal="left" vertical="center" wrapText="1" indent="1"/>
      <protection hidden="1"/>
    </xf>
    <xf numFmtId="0" fontId="46" fillId="11" borderId="12" xfId="0" applyFont="1" applyFill="1" applyBorder="1" applyAlignment="1" applyProtection="1">
      <alignment horizontal="left" vertical="center" wrapText="1" indent="1"/>
      <protection hidden="1"/>
    </xf>
    <xf numFmtId="0" fontId="46" fillId="11" borderId="19" xfId="0" applyNumberFormat="1" applyFont="1" applyFill="1" applyBorder="1" applyAlignment="1" applyProtection="1">
      <alignment horizontal="center" vertical="center"/>
      <protection hidden="1"/>
    </xf>
    <xf numFmtId="0" fontId="10" fillId="2" borderId="32" xfId="0" applyFont="1" applyFill="1" applyBorder="1" applyAlignment="1" applyProtection="1">
      <alignment horizontal="center" vertical="center"/>
      <protection hidden="1"/>
    </xf>
    <xf numFmtId="0" fontId="10" fillId="2" borderId="33" xfId="0" applyFont="1" applyFill="1" applyBorder="1" applyAlignment="1" applyProtection="1">
      <alignment horizontal="center" vertical="center"/>
      <protection hidden="1"/>
    </xf>
    <xf numFmtId="0" fontId="10" fillId="2" borderId="6" xfId="0" applyFont="1" applyFill="1" applyBorder="1" applyAlignment="1" applyProtection="1">
      <alignment horizontal="left" vertical="center" indent="1"/>
      <protection hidden="1"/>
    </xf>
    <xf numFmtId="0" fontId="16" fillId="11" borderId="2" xfId="0" applyFont="1" applyFill="1" applyBorder="1" applyAlignment="1" applyProtection="1">
      <alignment horizontal="left" vertical="center" wrapText="1" indent="1"/>
      <protection hidden="1"/>
    </xf>
    <xf numFmtId="0" fontId="16" fillId="2" borderId="2" xfId="0" applyFont="1" applyFill="1" applyBorder="1" applyAlignment="1" applyProtection="1">
      <alignment horizontal="left" vertical="center" indent="1"/>
      <protection hidden="1"/>
    </xf>
    <xf numFmtId="0" fontId="46" fillId="11" borderId="2" xfId="0" applyNumberFormat="1" applyFont="1" applyFill="1" applyBorder="1" applyAlignment="1" applyProtection="1">
      <alignment horizontal="center" vertical="center"/>
      <protection hidden="1"/>
    </xf>
    <xf numFmtId="9" fontId="16" fillId="9" borderId="2" xfId="5" applyFont="1" applyFill="1" applyBorder="1" applyAlignment="1" applyProtection="1">
      <alignment horizontal="left" vertical="center" wrapText="1" indent="1"/>
      <protection hidden="1"/>
    </xf>
    <xf numFmtId="0" fontId="63" fillId="0" borderId="0" xfId="0" applyFont="1" applyBorder="1" applyAlignment="1" applyProtection="1">
      <alignment vertical="center"/>
      <protection hidden="1"/>
    </xf>
    <xf numFmtId="0" fontId="0" fillId="0" borderId="37" xfId="0" applyFont="1" applyBorder="1" applyAlignment="1" applyProtection="1">
      <alignment horizontal="left" vertical="center" wrapText="1" indent="1"/>
      <protection hidden="1"/>
    </xf>
    <xf numFmtId="0" fontId="0" fillId="0" borderId="38" xfId="0" applyFont="1" applyBorder="1" applyAlignment="1" applyProtection="1">
      <alignment horizontal="left" vertical="center" wrapText="1" indent="1"/>
      <protection hidden="1"/>
    </xf>
    <xf numFmtId="0" fontId="0" fillId="0" borderId="39" xfId="0" applyFont="1" applyBorder="1" applyAlignment="1" applyProtection="1">
      <alignment horizontal="left" vertical="center" wrapText="1" indent="1"/>
      <protection hidden="1"/>
    </xf>
    <xf numFmtId="0" fontId="0" fillId="0" borderId="40" xfId="0" applyFont="1" applyBorder="1" applyAlignment="1" applyProtection="1">
      <alignment horizontal="left" vertical="center" wrapText="1" indent="1"/>
      <protection hidden="1"/>
    </xf>
    <xf numFmtId="0" fontId="0" fillId="0" borderId="41" xfId="0" applyFont="1" applyBorder="1" applyAlignment="1" applyProtection="1">
      <alignment horizontal="left" vertical="center" wrapText="1" indent="1"/>
      <protection hidden="1"/>
    </xf>
    <xf numFmtId="0" fontId="0" fillId="0" borderId="42" xfId="0" applyFont="1" applyBorder="1" applyAlignment="1" applyProtection="1">
      <alignment horizontal="left" vertical="center" wrapText="1" indent="1"/>
      <protection hidden="1"/>
    </xf>
    <xf numFmtId="9" fontId="86" fillId="6" borderId="37" xfId="5" applyNumberFormat="1" applyFont="1" applyFill="1" applyBorder="1" applyAlignment="1" applyProtection="1">
      <alignment horizontal="center" vertical="center"/>
      <protection hidden="1"/>
    </xf>
    <xf numFmtId="9" fontId="86" fillId="6" borderId="38" xfId="5" applyNumberFormat="1" applyFont="1" applyFill="1" applyBorder="1" applyAlignment="1" applyProtection="1">
      <alignment horizontal="center" vertical="center"/>
      <protection hidden="1"/>
    </xf>
    <xf numFmtId="9" fontId="86" fillId="6" borderId="39" xfId="5" applyNumberFormat="1" applyFont="1" applyFill="1" applyBorder="1" applyAlignment="1" applyProtection="1">
      <alignment horizontal="center" vertical="center"/>
      <protection hidden="1"/>
    </xf>
    <xf numFmtId="9" fontId="86" fillId="6" borderId="40" xfId="5" applyNumberFormat="1" applyFont="1" applyFill="1" applyBorder="1" applyAlignment="1" applyProtection="1">
      <alignment horizontal="center" vertical="center"/>
      <protection hidden="1"/>
    </xf>
    <xf numFmtId="9" fontId="86" fillId="6" borderId="41" xfId="5" applyNumberFormat="1" applyFont="1" applyFill="1" applyBorder="1" applyAlignment="1" applyProtection="1">
      <alignment horizontal="center" vertical="center"/>
      <protection hidden="1"/>
    </xf>
    <xf numFmtId="9" fontId="86" fillId="6" borderId="42" xfId="5" applyNumberFormat="1" applyFont="1" applyFill="1" applyBorder="1" applyAlignment="1" applyProtection="1">
      <alignment horizontal="center" vertical="center"/>
      <protection hidden="1"/>
    </xf>
    <xf numFmtId="0" fontId="16" fillId="10" borderId="0" xfId="0" applyFont="1" applyFill="1" applyProtection="1">
      <protection hidden="1"/>
    </xf>
    <xf numFmtId="0" fontId="0" fillId="0" borderId="14" xfId="7" applyFont="1" applyFill="1" applyBorder="1" applyAlignment="1" applyProtection="1">
      <alignment horizontal="left" vertical="center" wrapText="1" indent="1"/>
      <protection hidden="1"/>
    </xf>
    <xf numFmtId="0" fontId="10" fillId="0" borderId="14" xfId="7" applyFont="1" applyFill="1" applyBorder="1" applyAlignment="1" applyProtection="1">
      <alignment horizontal="left" vertical="center" wrapText="1" indent="1"/>
      <protection hidden="1"/>
    </xf>
    <xf numFmtId="0" fontId="70" fillId="0" borderId="0" xfId="7" applyFont="1" applyAlignment="1" applyProtection="1">
      <alignment horizontal="left" vertical="center" wrapText="1"/>
      <protection hidden="1"/>
    </xf>
    <xf numFmtId="0" fontId="0" fillId="0" borderId="14" xfId="7" applyFont="1" applyBorder="1" applyAlignment="1" applyProtection="1">
      <alignment horizontal="left" vertical="center" wrapText="1" indent="1"/>
      <protection hidden="1"/>
    </xf>
    <xf numFmtId="0" fontId="71" fillId="0" borderId="0" xfId="7" applyFont="1" applyAlignment="1" applyProtection="1">
      <alignment horizontal="left" vertical="center" wrapText="1"/>
      <protection hidden="1"/>
    </xf>
    <xf numFmtId="0" fontId="22" fillId="10" borderId="0" xfId="7" applyFont="1" applyFill="1" applyProtection="1">
      <protection hidden="1"/>
    </xf>
    <xf numFmtId="0" fontId="10" fillId="0" borderId="0" xfId="7" applyFont="1" applyAlignment="1" applyProtection="1">
      <alignment horizontal="left" vertical="center" wrapText="1"/>
      <protection hidden="1"/>
    </xf>
    <xf numFmtId="0" fontId="22" fillId="10" borderId="0" xfId="7" applyFill="1" applyProtection="1">
      <protection hidden="1"/>
    </xf>
    <xf numFmtId="0" fontId="10" fillId="0" borderId="0" xfId="7" applyFont="1" applyAlignment="1" applyProtection="1">
      <alignment horizontal="left" vertical="center" wrapText="1" indent="1"/>
      <protection hidden="1"/>
    </xf>
    <xf numFmtId="0" fontId="87" fillId="0" borderId="0" xfId="0" applyFont="1" applyAlignment="1" applyProtection="1">
      <alignment horizontal="left" vertical="center" wrapText="1" indent="1"/>
    </xf>
  </cellXfs>
  <cellStyles count="9">
    <cellStyle name="Hiperlink 2" xfId="2" xr:uid="{00000000-0005-0000-0000-000001000000}"/>
    <cellStyle name="Hiperlink 3" xfId="8" xr:uid="{00000000-0005-0000-0000-000002000000}"/>
    <cellStyle name="Hipervínculo" xfId="1" builtinId="8"/>
    <cellStyle name="Hipervínculo visitado" xfId="6" builtinId="9" hidden="1"/>
    <cellStyle name="Normal" xfId="0" builtinId="0"/>
    <cellStyle name="Normal 2" xfId="3" xr:uid="{00000000-0005-0000-0000-000005000000}"/>
    <cellStyle name="Normal 3" xfId="4" xr:uid="{00000000-0005-0000-0000-000006000000}"/>
    <cellStyle name="Normal 4" xfId="7" xr:uid="{00000000-0005-0000-0000-000007000000}"/>
    <cellStyle name="Porcentaje" xfId="5" builtinId="5"/>
  </cellStyles>
  <dxfs count="115">
    <dxf>
      <font>
        <b/>
        <i val="0"/>
        <color theme="0"/>
      </font>
      <fill>
        <patternFill>
          <bgColor rgb="FFFFC000"/>
        </patternFill>
      </fill>
    </dxf>
    <dxf>
      <font>
        <b/>
        <i val="0"/>
        <color theme="0"/>
      </font>
      <fill>
        <patternFill>
          <bgColor rgb="FFF0462E"/>
        </patternFill>
      </fill>
    </dxf>
    <dxf>
      <font>
        <b/>
        <i val="0"/>
        <color theme="0"/>
      </font>
      <fill>
        <patternFill>
          <bgColor rgb="FF55B03E"/>
        </patternFill>
      </fill>
    </dxf>
    <dxf>
      <font>
        <b/>
        <i val="0"/>
        <color theme="0"/>
      </font>
      <fill>
        <patternFill>
          <bgColor rgb="FFFF9999"/>
        </patternFill>
      </fill>
    </dxf>
    <dxf>
      <font>
        <b/>
        <i val="0"/>
        <color theme="0"/>
      </font>
      <fill>
        <patternFill>
          <bgColor rgb="FFFF3333"/>
        </patternFill>
      </fill>
    </dxf>
    <dxf>
      <font>
        <b/>
        <i val="0"/>
        <color theme="0"/>
      </font>
      <fill>
        <patternFill>
          <bgColor rgb="FFFFCC00"/>
        </patternFill>
      </fill>
    </dxf>
    <dxf>
      <font>
        <b/>
        <i val="0"/>
        <color theme="0"/>
      </font>
      <fill>
        <patternFill>
          <bgColor rgb="FF66CC99"/>
        </patternFill>
      </fill>
    </dxf>
    <dxf>
      <font>
        <b/>
        <i val="0"/>
        <color theme="0"/>
      </font>
      <fill>
        <patternFill>
          <bgColor rgb="FF339933"/>
        </patternFill>
      </fill>
    </dxf>
    <dxf>
      <font>
        <b/>
        <i val="0"/>
        <color theme="0"/>
      </font>
      <fill>
        <patternFill>
          <bgColor rgb="FFFFC000"/>
        </patternFill>
      </fill>
    </dxf>
    <dxf>
      <font>
        <b/>
        <i val="0"/>
        <color theme="0"/>
      </font>
      <fill>
        <patternFill>
          <bgColor rgb="FFF0462E"/>
        </patternFill>
      </fill>
    </dxf>
    <dxf>
      <font>
        <b/>
        <i val="0"/>
        <color theme="0"/>
      </font>
      <fill>
        <patternFill>
          <bgColor rgb="FF55B03E"/>
        </patternFill>
      </fill>
    </dxf>
    <dxf>
      <font>
        <color theme="1" tint="0.24994659260841701"/>
      </font>
      <fill>
        <patternFill>
          <bgColor rgb="FFEAEAEA"/>
        </patternFill>
      </fill>
    </dxf>
    <dxf>
      <font>
        <b val="0"/>
        <i val="0"/>
        <color theme="0"/>
      </font>
      <fill>
        <patternFill patternType="none">
          <bgColor auto="1"/>
        </patternFill>
      </fill>
      <border>
        <left/>
        <right/>
        <top/>
        <bottom/>
        <vertical/>
        <horizontal/>
      </border>
    </dxf>
    <dxf>
      <font>
        <color theme="1" tint="0.24994659260841701"/>
      </font>
      <fill>
        <patternFill>
          <bgColor rgb="FFEAEAEA"/>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b/>
        <i val="0"/>
        <color theme="0"/>
      </font>
      <fill>
        <patternFill>
          <bgColor rgb="FFFF9999"/>
        </patternFill>
      </fill>
    </dxf>
    <dxf>
      <font>
        <b/>
        <i val="0"/>
        <color theme="0"/>
      </font>
      <fill>
        <patternFill>
          <bgColor rgb="FFFF3333"/>
        </patternFill>
      </fill>
    </dxf>
    <dxf>
      <font>
        <b/>
        <i val="0"/>
        <color theme="0"/>
      </font>
      <fill>
        <patternFill patternType="solid">
          <bgColor rgb="FFFFCC00"/>
        </patternFill>
      </fill>
    </dxf>
    <dxf>
      <font>
        <b/>
        <i val="0"/>
        <color theme="0"/>
      </font>
      <fill>
        <patternFill>
          <bgColor rgb="FF66CC99"/>
        </patternFill>
      </fill>
    </dxf>
    <dxf>
      <font>
        <b/>
        <i val="0"/>
        <color theme="0"/>
      </font>
      <fill>
        <patternFill>
          <bgColor rgb="FF339933"/>
        </patternFill>
      </fill>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font>
      <fill>
        <patternFill patternType="none">
          <bgColor auto="1"/>
        </patternFill>
      </fill>
      <border>
        <left/>
        <right/>
        <top/>
        <bottom/>
      </border>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color theme="0"/>
      </font>
      <fill>
        <patternFill>
          <bgColor rgb="FFF2B800"/>
        </patternFill>
      </fill>
    </dxf>
    <dxf>
      <font>
        <b val="0"/>
        <i val="0"/>
        <color theme="0"/>
      </font>
      <fill>
        <patternFill>
          <bgColor rgb="FF55B03E"/>
        </patternFill>
      </fill>
    </dxf>
    <dxf>
      <font>
        <b val="0"/>
        <i val="0"/>
        <color theme="0"/>
      </font>
      <fill>
        <patternFill>
          <bgColor rgb="FFF0462E"/>
        </patternFill>
      </fill>
    </dxf>
    <dxf>
      <font>
        <color theme="1" tint="0.24994659260841701"/>
      </font>
      <fill>
        <patternFill>
          <bgColor rgb="FFEAEAEA"/>
        </patternFill>
      </fill>
    </dxf>
    <dxf>
      <font>
        <color theme="0"/>
      </font>
      <fill>
        <patternFill patternType="none">
          <bgColor auto="1"/>
        </patternFill>
      </fill>
      <border>
        <left/>
        <right/>
        <top/>
        <bottom/>
      </border>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font>
      <fill>
        <patternFill patternType="none">
          <bgColor auto="1"/>
        </patternFill>
      </fill>
      <border>
        <left/>
        <right/>
        <top/>
        <bottom/>
      </border>
    </dxf>
    <dxf>
      <font>
        <b val="0"/>
        <i val="0"/>
        <color theme="0"/>
      </font>
      <fill>
        <patternFill>
          <bgColor rgb="FFF2B800"/>
        </patternFill>
      </fill>
    </dxf>
    <dxf>
      <font>
        <b val="0"/>
        <i val="0"/>
        <color theme="0"/>
      </font>
      <fill>
        <patternFill>
          <bgColor rgb="FF55B03E"/>
        </patternFill>
      </fill>
    </dxf>
    <dxf>
      <font>
        <b val="0"/>
        <i val="0"/>
        <color theme="0"/>
      </font>
      <fill>
        <patternFill>
          <bgColor rgb="FFF0462E"/>
        </patternFill>
      </fill>
    </dxf>
    <dxf>
      <font>
        <color theme="1" tint="0.24994659260841701"/>
      </font>
      <fill>
        <patternFill>
          <bgColor rgb="FFEAEAEA"/>
        </patternFill>
      </fill>
    </dxf>
    <dxf>
      <font>
        <b/>
        <i val="0"/>
        <color theme="0"/>
      </font>
      <fill>
        <patternFill>
          <bgColor rgb="FFFFC000"/>
        </patternFill>
      </fill>
    </dxf>
    <dxf>
      <font>
        <b/>
        <i val="0"/>
        <color theme="0"/>
      </font>
      <fill>
        <patternFill>
          <bgColor rgb="FFF0462E"/>
        </patternFill>
      </fill>
    </dxf>
    <dxf>
      <font>
        <b/>
        <i val="0"/>
        <color theme="0"/>
      </font>
      <fill>
        <patternFill>
          <bgColor rgb="FF55B03E"/>
        </patternFill>
      </fill>
    </dxf>
    <dxf>
      <font>
        <b/>
        <i val="0"/>
        <color theme="0"/>
      </font>
      <fill>
        <patternFill>
          <bgColor rgb="FFFF9999"/>
        </patternFill>
      </fill>
    </dxf>
    <dxf>
      <font>
        <b/>
        <i val="0"/>
        <color theme="0"/>
      </font>
      <fill>
        <patternFill>
          <bgColor rgb="FFFF3333"/>
        </patternFill>
      </fill>
    </dxf>
    <dxf>
      <font>
        <b/>
        <i val="0"/>
        <color theme="0"/>
      </font>
      <fill>
        <patternFill>
          <bgColor rgb="FFFFCC00"/>
        </patternFill>
      </fill>
    </dxf>
    <dxf>
      <font>
        <b/>
        <i val="0"/>
        <color theme="0"/>
      </font>
      <fill>
        <patternFill>
          <bgColor rgb="FF66CC99"/>
        </patternFill>
      </fill>
    </dxf>
    <dxf>
      <font>
        <b/>
        <i val="0"/>
        <color theme="0"/>
      </font>
      <fill>
        <patternFill>
          <bgColor rgb="FF339933"/>
        </patternFill>
      </fill>
    </dxf>
    <dxf>
      <font>
        <b/>
        <i val="0"/>
        <color theme="0"/>
      </font>
      <fill>
        <patternFill>
          <bgColor rgb="FFFF9999"/>
        </patternFill>
      </fill>
    </dxf>
    <dxf>
      <font>
        <b/>
        <i val="0"/>
        <color theme="0"/>
      </font>
      <fill>
        <patternFill>
          <bgColor rgb="FFFF3333"/>
        </patternFill>
      </fill>
    </dxf>
    <dxf>
      <font>
        <b/>
        <i val="0"/>
        <color theme="0"/>
      </font>
      <fill>
        <patternFill>
          <bgColor rgb="FFFFCC00"/>
        </patternFill>
      </fill>
    </dxf>
    <dxf>
      <font>
        <b/>
        <i val="0"/>
        <color theme="0"/>
      </font>
      <fill>
        <patternFill>
          <bgColor rgb="FF66CC99"/>
        </patternFill>
      </fill>
    </dxf>
    <dxf>
      <font>
        <b/>
        <i val="0"/>
        <color theme="0"/>
      </font>
      <fill>
        <patternFill>
          <bgColor rgb="FF339933"/>
        </patternFill>
      </fill>
    </dxf>
    <dxf>
      <font>
        <b/>
        <i val="0"/>
        <color theme="0"/>
      </font>
      <fill>
        <patternFill>
          <bgColor rgb="FFFF9999"/>
        </patternFill>
      </fill>
    </dxf>
    <dxf>
      <font>
        <b/>
        <i val="0"/>
        <color theme="0"/>
      </font>
      <fill>
        <patternFill>
          <bgColor rgb="FFFF3333"/>
        </patternFill>
      </fill>
    </dxf>
    <dxf>
      <font>
        <b/>
        <i val="0"/>
        <color theme="0"/>
      </font>
      <fill>
        <patternFill>
          <bgColor rgb="FFFFCC00"/>
        </patternFill>
      </fill>
    </dxf>
    <dxf>
      <font>
        <b/>
        <i val="0"/>
        <color theme="0"/>
      </font>
      <fill>
        <patternFill>
          <bgColor rgb="FF66CC99"/>
        </patternFill>
      </fill>
    </dxf>
    <dxf>
      <font>
        <b/>
        <i val="0"/>
        <color theme="0"/>
      </font>
      <fill>
        <patternFill>
          <bgColor rgb="FF339933"/>
        </patternFill>
      </fill>
    </dxf>
    <dxf>
      <font>
        <b val="0"/>
        <i val="0"/>
        <color theme="0"/>
      </font>
      <fill>
        <patternFill>
          <bgColor rgb="FFF0462E"/>
        </patternFill>
      </fill>
    </dxf>
    <dxf>
      <font>
        <b val="0"/>
        <i val="0"/>
        <color theme="0"/>
      </font>
      <fill>
        <patternFill>
          <bgColor rgb="FF55B03E"/>
        </patternFill>
      </fill>
    </dxf>
    <dxf>
      <font>
        <b val="0"/>
        <i val="0"/>
        <color theme="0"/>
      </font>
      <fill>
        <patternFill>
          <bgColor rgb="FFF0462E"/>
        </patternFill>
      </fill>
    </dxf>
    <dxf>
      <font>
        <b val="0"/>
        <i val="0"/>
        <color theme="0"/>
      </font>
      <fill>
        <patternFill>
          <bgColor rgb="FF55B03E"/>
        </patternFill>
      </fill>
    </dxf>
    <dxf>
      <font>
        <b val="0"/>
        <i val="0"/>
        <color theme="0"/>
      </font>
      <fill>
        <patternFill>
          <bgColor rgb="FF55B03E"/>
        </patternFill>
      </fill>
    </dxf>
    <dxf>
      <font>
        <b val="0"/>
        <i val="0"/>
        <color theme="0"/>
      </font>
      <fill>
        <patternFill>
          <bgColor rgb="FFF0462E"/>
        </patternFill>
      </fill>
    </dxf>
    <dxf>
      <font>
        <b val="0"/>
        <i val="0"/>
        <color theme="0"/>
      </font>
      <fill>
        <patternFill>
          <bgColor rgb="FFF0462E"/>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55B03E"/>
        </patternFill>
      </fill>
    </dxf>
    <dxf>
      <font>
        <b val="0"/>
        <i val="0"/>
        <color theme="0"/>
      </font>
      <fill>
        <patternFill>
          <bgColor rgb="FFF0462E"/>
        </patternFill>
      </fill>
    </dxf>
    <dxf>
      <font>
        <b val="0"/>
        <i val="0"/>
        <color theme="0"/>
      </font>
      <fill>
        <patternFill>
          <bgColor rgb="FFF0462E"/>
        </patternFill>
      </fill>
    </dxf>
    <dxf>
      <font>
        <b val="0"/>
        <i val="0"/>
        <color theme="0"/>
      </font>
      <fill>
        <patternFill>
          <bgColor rgb="FF55B03E"/>
        </patternFill>
      </fill>
    </dxf>
    <dxf>
      <font>
        <b val="0"/>
        <i val="0"/>
        <color theme="0"/>
      </font>
      <fill>
        <patternFill>
          <bgColor rgb="FF55B03E"/>
        </patternFill>
      </fill>
    </dxf>
    <dxf>
      <font>
        <b val="0"/>
        <i val="0"/>
        <color theme="0"/>
      </font>
      <fill>
        <patternFill>
          <bgColor rgb="FF6699CC"/>
        </patternFill>
      </fill>
    </dxf>
    <dxf>
      <font>
        <b val="0"/>
        <i val="0"/>
        <color theme="0"/>
      </font>
      <fill>
        <patternFill>
          <bgColor rgb="FFF0462E"/>
        </patternFill>
      </fill>
    </dxf>
    <dxf>
      <font>
        <b val="0"/>
        <i val="0"/>
        <color theme="0"/>
      </font>
      <fill>
        <patternFill>
          <bgColor rgb="FFF2B800"/>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b val="0"/>
        <i val="0"/>
        <color theme="0"/>
      </font>
      <fill>
        <patternFill>
          <bgColor rgb="FF55B03E"/>
        </patternFill>
      </fill>
    </dxf>
    <dxf>
      <font>
        <b val="0"/>
        <i val="0"/>
        <color theme="0"/>
      </font>
      <fill>
        <patternFill>
          <bgColor rgb="FF6699CC"/>
        </patternFill>
      </fill>
    </dxf>
    <dxf>
      <font>
        <b val="0"/>
        <i val="0"/>
        <color theme="0"/>
      </font>
      <fill>
        <patternFill>
          <bgColor rgb="FFF0462E"/>
        </patternFill>
      </fill>
    </dxf>
    <dxf>
      <font>
        <b val="0"/>
        <i val="0"/>
        <color theme="0"/>
      </font>
      <fill>
        <patternFill>
          <bgColor rgb="FFF2B8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b val="0"/>
        <i val="0"/>
        <color theme="0"/>
      </font>
      <fill>
        <patternFill>
          <bgColor rgb="FF6699CC"/>
        </patternFill>
      </fill>
    </dxf>
    <dxf>
      <font>
        <b val="0"/>
        <i val="0"/>
        <color theme="0"/>
      </font>
      <fill>
        <patternFill>
          <bgColor rgb="FF55B03E"/>
        </patternFill>
      </fill>
    </dxf>
    <dxf>
      <font>
        <b val="0"/>
        <i val="0"/>
        <color theme="0"/>
      </font>
      <fill>
        <patternFill>
          <bgColor rgb="FFF2B800"/>
        </patternFill>
      </fill>
    </dxf>
    <dxf>
      <font>
        <b val="0"/>
        <i val="0"/>
        <color theme="0"/>
      </font>
      <fill>
        <patternFill>
          <bgColor rgb="FFF0462E"/>
        </patternFill>
      </fill>
    </dxf>
    <dxf>
      <font>
        <color theme="0"/>
      </font>
      <fill>
        <patternFill>
          <bgColor rgb="FF55B03E"/>
        </patternFill>
      </fill>
    </dxf>
    <dxf>
      <font>
        <color theme="0"/>
      </font>
      <fill>
        <patternFill>
          <bgColor rgb="FF6699CC"/>
        </patternFill>
      </fill>
    </dxf>
    <dxf>
      <font>
        <color theme="0"/>
      </font>
      <fill>
        <patternFill>
          <bgColor rgb="FFF0462E"/>
        </patternFill>
      </fill>
    </dxf>
    <dxf>
      <font>
        <color theme="0"/>
      </font>
      <fill>
        <patternFill>
          <bgColor rgb="FFF2B600"/>
        </patternFill>
      </fill>
    </dxf>
  </dxfs>
  <tableStyles count="0" defaultTableStyle="TableStyleMedium2" defaultPivotStyle="PivotStyleLight16"/>
  <colors>
    <mruColors>
      <color rgb="FFFF9999"/>
      <color rgb="FFF0462E"/>
      <color rgb="FF55B03E"/>
      <color rgb="FF6699CC"/>
      <color rgb="FF339933"/>
      <color rgb="FFFF3333"/>
      <color rgb="FFFFCC00"/>
      <color rgb="FF66CC99"/>
      <color rgb="FFECF0F1"/>
      <color rgb="FFF2B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49632198293094"/>
          <c:y val="9.8982422199444406E-2"/>
          <c:w val="0.29986737584954198"/>
          <c:h val="0.86375909295579401"/>
        </c:manualLayout>
      </c:layout>
      <c:radarChart>
        <c:radarStyle val="filled"/>
        <c:varyColors val="0"/>
        <c:ser>
          <c:idx val="0"/>
          <c:order val="0"/>
          <c:spPr>
            <a:solidFill>
              <a:srgbClr val="5B9BD5"/>
            </a:solidFill>
            <a:ln w="25400">
              <a:noFill/>
            </a:ln>
          </c:spPr>
          <c:cat>
            <c:strRef>
              <c:f>Rel_SWOT!$C$20:$C$23</c:f>
              <c:strCache>
                <c:ptCount val="4"/>
                <c:pt idx="0">
                  <c:v>fuerzas</c:v>
                </c:pt>
                <c:pt idx="1">
                  <c:v>debilidades</c:v>
                </c:pt>
                <c:pt idx="2">
                  <c:v>oportunidades</c:v>
                </c:pt>
                <c:pt idx="3">
                  <c:v>amenazas</c:v>
                </c:pt>
              </c:strCache>
            </c:strRef>
          </c:cat>
          <c:val>
            <c:numRef>
              <c:f>Rel_SWOT!$D$20:$D$23</c:f>
              <c:numCache>
                <c:formatCode>0</c:formatCode>
                <c:ptCount val="4"/>
                <c:pt idx="0">
                  <c:v>257</c:v>
                </c:pt>
                <c:pt idx="1">
                  <c:v>278</c:v>
                </c:pt>
                <c:pt idx="2">
                  <c:v>117</c:v>
                </c:pt>
                <c:pt idx="3">
                  <c:v>118</c:v>
                </c:pt>
              </c:numCache>
            </c:numRef>
          </c:val>
          <c:extLst>
            <c:ext xmlns:c16="http://schemas.microsoft.com/office/drawing/2014/chart" uri="{C3380CC4-5D6E-409C-BE32-E72D297353CC}">
              <c16:uniqueId val="{00000000-5E9C-45E5-B9BF-23B50B4E3C4F}"/>
            </c:ext>
          </c:extLst>
        </c:ser>
        <c:dLbls>
          <c:showLegendKey val="0"/>
          <c:showVal val="0"/>
          <c:showCatName val="0"/>
          <c:showSerName val="0"/>
          <c:showPercent val="0"/>
          <c:showBubbleSize val="0"/>
        </c:dLbls>
        <c:axId val="2142261088"/>
        <c:axId val="2142258336"/>
      </c:radarChart>
      <c:catAx>
        <c:axId val="2142261088"/>
        <c:scaling>
          <c:orientation val="minMax"/>
        </c:scaling>
        <c:delete val="0"/>
        <c:axPos val="b"/>
        <c:majorGridlines>
          <c:spPr>
            <a:ln w="6350">
              <a:noFill/>
            </a:ln>
          </c:spPr>
        </c:majorGridlines>
        <c:numFmt formatCode="General" sourceLinked="1"/>
        <c:majorTickMark val="out"/>
        <c:minorTickMark val="none"/>
        <c:tickLblPos val="nextTo"/>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142258336"/>
        <c:crosses val="autoZero"/>
        <c:auto val="0"/>
        <c:lblAlgn val="ctr"/>
        <c:lblOffset val="100"/>
        <c:noMultiLvlLbl val="0"/>
      </c:catAx>
      <c:valAx>
        <c:axId val="2142258336"/>
        <c:scaling>
          <c:orientation val="minMax"/>
        </c:scaling>
        <c:delete val="0"/>
        <c:axPos val="l"/>
        <c:majorGridlines>
          <c:spPr>
            <a:ln w="9525" cap="flat" cmpd="sng" algn="ctr">
              <a:solidFill>
                <a:schemeClr val="bg1">
                  <a:lumMod val="6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142261088"/>
        <c:crosses val="autoZero"/>
        <c:crossBetween val="between"/>
      </c:valAx>
      <c:spPr>
        <a:noFill/>
        <a:ln w="25400">
          <a:noFill/>
        </a:ln>
      </c:spPr>
    </c:plotArea>
    <c:plotVisOnly val="1"/>
    <c:dispBlanksAs val="gap"/>
    <c:showDLblsOverMax val="0"/>
  </c:chart>
  <c:spPr>
    <a:solidFill>
      <a:srgbClr val="ECF0F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55B03E"/>
            </a:solidFill>
            <a:ln w="25400">
              <a:noFill/>
            </a:ln>
          </c:spPr>
          <c:invertIfNegative val="0"/>
          <c:dPt>
            <c:idx val="4"/>
            <c:invertIfNegative val="0"/>
            <c:bubble3D val="0"/>
            <c:spPr>
              <a:solidFill>
                <a:srgbClr val="F0462E"/>
              </a:solidFill>
              <a:ln w="25400">
                <a:noFill/>
              </a:ln>
            </c:spPr>
            <c:extLst>
              <c:ext xmlns:c16="http://schemas.microsoft.com/office/drawing/2014/chart" uri="{C3380CC4-5D6E-409C-BE32-E72D297353CC}">
                <c16:uniqueId val="{00000001-E68A-482E-ACA3-3B3E00308E53}"/>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Rel_PA!$R$7:$R$11</c:f>
              <c:strCache>
                <c:ptCount val="5"/>
                <c:pt idx="0">
                  <c:v>espera</c:v>
                </c:pt>
                <c:pt idx="1">
                  <c:v>por adelantado</c:v>
                </c:pt>
                <c:pt idx="2">
                  <c:v>En proceso</c:v>
                </c:pt>
                <c:pt idx="3">
                  <c:v>terminado</c:v>
                </c:pt>
                <c:pt idx="4">
                  <c:v>tarde</c:v>
                </c:pt>
              </c:strCache>
            </c:strRef>
          </c:cat>
          <c:val>
            <c:numRef>
              <c:f>Rel_PA!$S$7:$S$11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E68A-482E-ACA3-3B3E00308E53}"/>
            </c:ext>
          </c:extLst>
        </c:ser>
        <c:dLbls>
          <c:showLegendKey val="0"/>
          <c:showVal val="0"/>
          <c:showCatName val="0"/>
          <c:showSerName val="0"/>
          <c:showPercent val="0"/>
          <c:showBubbleSize val="0"/>
        </c:dLbls>
        <c:gapWidth val="150"/>
        <c:overlap val="-25"/>
        <c:axId val="2145886016"/>
        <c:axId val="2145894640"/>
      </c:barChart>
      <c:catAx>
        <c:axId val="2145886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crossAx val="2145894640"/>
        <c:crosses val="autoZero"/>
        <c:auto val="1"/>
        <c:lblAlgn val="ctr"/>
        <c:lblOffset val="100"/>
        <c:noMultiLvlLbl val="0"/>
      </c:catAx>
      <c:valAx>
        <c:axId val="2145894640"/>
        <c:scaling>
          <c:orientation val="minMax"/>
        </c:scaling>
        <c:delete val="1"/>
        <c:axPos val="l"/>
        <c:numFmt formatCode="General" sourceLinked="1"/>
        <c:majorTickMark val="out"/>
        <c:minorTickMark val="none"/>
        <c:tickLblPos val="none"/>
        <c:crossAx val="2145886016"/>
        <c:crosses val="autoZero"/>
        <c:crossBetween val="between"/>
      </c:valAx>
      <c:spPr>
        <a:solidFill>
          <a:srgbClr val="EAEAEA"/>
        </a:solidFill>
        <a:ln w="25400">
          <a:noFill/>
        </a:ln>
      </c:spPr>
    </c:plotArea>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Rel_PA!$R$3</c:f>
              <c:strCache>
                <c:ptCount val="1"/>
                <c:pt idx="0">
                  <c:v>En el plazo</c:v>
                </c:pt>
              </c:strCache>
            </c:strRef>
          </c:tx>
          <c:spPr>
            <a:solidFill>
              <a:srgbClr val="55B03E"/>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Ref>
              <c:f>Rel_PA!$S$3</c:f>
              <c:numCache>
                <c:formatCode>General</c:formatCode>
                <c:ptCount val="1"/>
                <c:pt idx="0">
                  <c:v>0</c:v>
                </c:pt>
              </c:numCache>
            </c:numRef>
          </c:val>
          <c:extLst>
            <c:ext xmlns:c16="http://schemas.microsoft.com/office/drawing/2014/chart" uri="{C3380CC4-5D6E-409C-BE32-E72D297353CC}">
              <c16:uniqueId val="{00000000-49B9-46D8-9BB0-CE96444ECDD3}"/>
            </c:ext>
          </c:extLst>
        </c:ser>
        <c:ser>
          <c:idx val="1"/>
          <c:order val="1"/>
          <c:tx>
            <c:strRef>
              <c:f>Rel_PA!$R$4</c:f>
              <c:strCache>
                <c:ptCount val="1"/>
                <c:pt idx="0">
                  <c:v>tarde</c:v>
                </c:pt>
              </c:strCache>
            </c:strRef>
          </c:tx>
          <c:spPr>
            <a:solidFill>
              <a:srgbClr val="F0462E"/>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Ref>
              <c:f>Rel_PA!$S$4</c:f>
              <c:numCache>
                <c:formatCode>General</c:formatCode>
                <c:ptCount val="1"/>
                <c:pt idx="0">
                  <c:v>0</c:v>
                </c:pt>
              </c:numCache>
            </c:numRef>
          </c:val>
          <c:extLst>
            <c:ext xmlns:c16="http://schemas.microsoft.com/office/drawing/2014/chart" uri="{C3380CC4-5D6E-409C-BE32-E72D297353CC}">
              <c16:uniqueId val="{00000001-49B9-46D8-9BB0-CE96444ECDD3}"/>
            </c:ext>
          </c:extLst>
        </c:ser>
        <c:dLbls>
          <c:showLegendKey val="0"/>
          <c:showVal val="0"/>
          <c:showCatName val="0"/>
          <c:showSerName val="0"/>
          <c:showPercent val="0"/>
          <c:showBubbleSize val="0"/>
        </c:dLbls>
        <c:gapWidth val="150"/>
        <c:overlap val="-25"/>
        <c:axId val="2145933840"/>
        <c:axId val="2145936176"/>
      </c:barChart>
      <c:catAx>
        <c:axId val="2145933840"/>
        <c:scaling>
          <c:orientation val="minMax"/>
        </c:scaling>
        <c:delete val="1"/>
        <c:axPos val="b"/>
        <c:numFmt formatCode="General" sourceLinked="1"/>
        <c:majorTickMark val="out"/>
        <c:minorTickMark val="none"/>
        <c:tickLblPos val="none"/>
        <c:crossAx val="2145936176"/>
        <c:crosses val="autoZero"/>
        <c:auto val="1"/>
        <c:lblAlgn val="ctr"/>
        <c:lblOffset val="100"/>
        <c:noMultiLvlLbl val="0"/>
      </c:catAx>
      <c:valAx>
        <c:axId val="2145936176"/>
        <c:scaling>
          <c:orientation val="minMax"/>
        </c:scaling>
        <c:delete val="1"/>
        <c:axPos val="l"/>
        <c:numFmt formatCode="General" sourceLinked="1"/>
        <c:majorTickMark val="out"/>
        <c:minorTickMark val="none"/>
        <c:tickLblPos val="none"/>
        <c:crossAx val="2145933840"/>
        <c:crosses val="autoZero"/>
        <c:crossBetween val="between"/>
      </c:valAx>
      <c:spPr>
        <a:solidFill>
          <a:srgbClr val="EAEAEA"/>
        </a:solidFill>
        <a:ln w="25400">
          <a:noFill/>
        </a:ln>
      </c:spPr>
    </c:plotArea>
    <c:legend>
      <c:legendPos val="t"/>
      <c:overlay val="0"/>
    </c:legend>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filled"/>
        <c:varyColors val="0"/>
        <c:ser>
          <c:idx val="0"/>
          <c:order val="0"/>
          <c:spPr>
            <a:solidFill>
              <a:srgbClr val="5B9BD5"/>
            </a:solidFill>
            <a:ln w="25400">
              <a:noFill/>
            </a:ln>
          </c:spPr>
          <c:cat>
            <c:strRef>
              <c:f>Rel_SWOT!$C$20:$C$23</c:f>
              <c:strCache>
                <c:ptCount val="4"/>
                <c:pt idx="0">
                  <c:v>fuerzas</c:v>
                </c:pt>
                <c:pt idx="1">
                  <c:v>debilidades</c:v>
                </c:pt>
                <c:pt idx="2">
                  <c:v>oportunidades</c:v>
                </c:pt>
                <c:pt idx="3">
                  <c:v>amenazas</c:v>
                </c:pt>
              </c:strCache>
            </c:strRef>
          </c:cat>
          <c:val>
            <c:numRef>
              <c:f>Rel_SWOT!$D$20:$D$23</c:f>
              <c:numCache>
                <c:formatCode>0</c:formatCode>
                <c:ptCount val="4"/>
                <c:pt idx="0">
                  <c:v>257</c:v>
                </c:pt>
                <c:pt idx="1">
                  <c:v>278</c:v>
                </c:pt>
                <c:pt idx="2">
                  <c:v>117</c:v>
                </c:pt>
                <c:pt idx="3">
                  <c:v>118</c:v>
                </c:pt>
              </c:numCache>
            </c:numRef>
          </c:val>
          <c:extLst>
            <c:ext xmlns:c16="http://schemas.microsoft.com/office/drawing/2014/chart" uri="{C3380CC4-5D6E-409C-BE32-E72D297353CC}">
              <c16:uniqueId val="{00000000-135D-499F-89D6-70E9DA2D3EC1}"/>
            </c:ext>
          </c:extLst>
        </c:ser>
        <c:dLbls>
          <c:showLegendKey val="0"/>
          <c:showVal val="0"/>
          <c:showCatName val="0"/>
          <c:showSerName val="0"/>
          <c:showPercent val="0"/>
          <c:showBubbleSize val="0"/>
        </c:dLbls>
        <c:axId val="2143689920"/>
        <c:axId val="2143686688"/>
      </c:radarChart>
      <c:catAx>
        <c:axId val="2143689920"/>
        <c:scaling>
          <c:orientation val="minMax"/>
        </c:scaling>
        <c:delete val="0"/>
        <c:axPos val="b"/>
        <c:majorGridlines>
          <c:spPr>
            <a:ln w="6350">
              <a:noFill/>
            </a:ln>
          </c:spPr>
        </c:majorGridlines>
        <c:numFmt formatCode="General" sourceLinked="1"/>
        <c:majorTickMark val="out"/>
        <c:minorTickMark val="none"/>
        <c:tickLblPos val="nextTo"/>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143686688"/>
        <c:crosses val="autoZero"/>
        <c:auto val="0"/>
        <c:lblAlgn val="ctr"/>
        <c:lblOffset val="100"/>
        <c:noMultiLvlLbl val="0"/>
      </c:catAx>
      <c:valAx>
        <c:axId val="2143686688"/>
        <c:scaling>
          <c:orientation val="minMax"/>
        </c:scaling>
        <c:delete val="0"/>
        <c:axPos val="l"/>
        <c:majorGridlines>
          <c:spPr>
            <a:ln w="9525" cap="flat" cmpd="sng" algn="ctr">
              <a:solidFill>
                <a:schemeClr val="bg1">
                  <a:lumMod val="6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143689920"/>
        <c:crosses val="autoZero"/>
        <c:crossBetween val="between"/>
      </c:valAx>
      <c:spPr>
        <a:noFill/>
        <a:ln w="25400">
          <a:noFill/>
        </a:ln>
      </c:spPr>
    </c:plotArea>
    <c:plotVisOnly val="1"/>
    <c:dispBlanksAs val="gap"/>
    <c:showDLblsOverMax val="0"/>
  </c:chart>
  <c:spPr>
    <a:solidFill>
      <a:srgbClr val="ECF0F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449543065338"/>
          <c:y val="0.156291896583793"/>
          <c:w val="0.67557615585501696"/>
          <c:h val="0.71635885671771404"/>
        </c:manualLayout>
      </c:layout>
      <c:radarChart>
        <c:radarStyle val="filled"/>
        <c:varyColors val="0"/>
        <c:ser>
          <c:idx val="0"/>
          <c:order val="0"/>
          <c:spPr>
            <a:solidFill>
              <a:srgbClr val="5B9BD5"/>
            </a:solidFill>
            <a:ln w="25400">
              <a:noFill/>
            </a:ln>
          </c:spPr>
          <c:cat>
            <c:strRef>
              <c:f>Rel_SWOT!$C$20:$C$23</c:f>
              <c:strCache>
                <c:ptCount val="4"/>
                <c:pt idx="0">
                  <c:v>fuerzas</c:v>
                </c:pt>
                <c:pt idx="1">
                  <c:v>debilidades</c:v>
                </c:pt>
                <c:pt idx="2">
                  <c:v>oportunidades</c:v>
                </c:pt>
                <c:pt idx="3">
                  <c:v>amenazas</c:v>
                </c:pt>
              </c:strCache>
            </c:strRef>
          </c:cat>
          <c:val>
            <c:numRef>
              <c:f>Rel_SWOT!$D$20:$D$23</c:f>
              <c:numCache>
                <c:formatCode>0</c:formatCode>
                <c:ptCount val="4"/>
                <c:pt idx="0">
                  <c:v>257</c:v>
                </c:pt>
                <c:pt idx="1">
                  <c:v>278</c:v>
                </c:pt>
                <c:pt idx="2">
                  <c:v>117</c:v>
                </c:pt>
                <c:pt idx="3">
                  <c:v>118</c:v>
                </c:pt>
              </c:numCache>
            </c:numRef>
          </c:val>
          <c:extLst>
            <c:ext xmlns:c16="http://schemas.microsoft.com/office/drawing/2014/chart" uri="{C3380CC4-5D6E-409C-BE32-E72D297353CC}">
              <c16:uniqueId val="{00000000-B638-43E2-ADAE-7D335B5799A4}"/>
            </c:ext>
          </c:extLst>
        </c:ser>
        <c:dLbls>
          <c:showLegendKey val="0"/>
          <c:showVal val="0"/>
          <c:showCatName val="0"/>
          <c:showSerName val="0"/>
          <c:showPercent val="0"/>
          <c:showBubbleSize val="0"/>
        </c:dLbls>
        <c:axId val="2121128528"/>
        <c:axId val="2121131680"/>
      </c:radarChart>
      <c:catAx>
        <c:axId val="2121128528"/>
        <c:scaling>
          <c:orientation val="minMax"/>
        </c:scaling>
        <c:delete val="1"/>
        <c:axPos val="b"/>
        <c:majorGridlines>
          <c:spPr>
            <a:ln w="6350">
              <a:noFill/>
            </a:ln>
          </c:spPr>
        </c:majorGridlines>
        <c:numFmt formatCode="General" sourceLinked="1"/>
        <c:majorTickMark val="out"/>
        <c:minorTickMark val="none"/>
        <c:tickLblPos val="nextTo"/>
        <c:crossAx val="2121131680"/>
        <c:crosses val="autoZero"/>
        <c:auto val="0"/>
        <c:lblAlgn val="ctr"/>
        <c:lblOffset val="100"/>
        <c:noMultiLvlLbl val="0"/>
      </c:catAx>
      <c:valAx>
        <c:axId val="2121131680"/>
        <c:scaling>
          <c:orientation val="minMax"/>
        </c:scaling>
        <c:delete val="0"/>
        <c:axPos val="l"/>
        <c:majorGridlines>
          <c:spPr>
            <a:ln w="9525" cap="flat" cmpd="sng" algn="ctr">
              <a:solidFill>
                <a:schemeClr val="bg1">
                  <a:lumMod val="65000"/>
                </a:schemeClr>
              </a:solidFill>
              <a:round/>
            </a:ln>
            <a:effectLst/>
          </c:spPr>
        </c:majorGridlines>
        <c:numFmt formatCode="0" sourceLinked="1"/>
        <c:majorTickMark val="out"/>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121128528"/>
        <c:crosses val="autoZero"/>
        <c:crossBetween val="between"/>
        <c:majorUnit val="300"/>
      </c:valAx>
      <c:spPr>
        <a:noFill/>
        <a:ln w="25400">
          <a:noFill/>
        </a:ln>
      </c:spPr>
    </c:plotArea>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rgbClr val="55B03E"/>
              </a:solidFill>
              <a:ln w="19050">
                <a:solidFill>
                  <a:schemeClr val="lt1"/>
                </a:solidFill>
              </a:ln>
              <a:effectLst/>
            </c:spPr>
            <c:extLst>
              <c:ext xmlns:c16="http://schemas.microsoft.com/office/drawing/2014/chart" uri="{C3380CC4-5D6E-409C-BE32-E72D297353CC}">
                <c16:uniqueId val="{00000001-7448-4B70-9FF0-3D32815E109E}"/>
              </c:ext>
            </c:extLst>
          </c:dPt>
          <c:dPt>
            <c:idx val="1"/>
            <c:bubble3D val="0"/>
            <c:spPr>
              <a:solidFill>
                <a:srgbClr val="F0462E"/>
              </a:solidFill>
              <a:ln w="19050">
                <a:solidFill>
                  <a:schemeClr val="lt1"/>
                </a:solidFill>
              </a:ln>
              <a:effectLst/>
            </c:spPr>
            <c:extLst>
              <c:ext xmlns:c16="http://schemas.microsoft.com/office/drawing/2014/chart" uri="{C3380CC4-5D6E-409C-BE32-E72D297353CC}">
                <c16:uniqueId val="{00000003-7448-4B70-9FF0-3D32815E109E}"/>
              </c:ext>
            </c:extLst>
          </c:dPt>
          <c:dPt>
            <c:idx val="2"/>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5-7448-4B70-9FF0-3D32815E109E}"/>
              </c:ext>
            </c:extLst>
          </c:dPt>
          <c:dPt>
            <c:idx val="3"/>
            <c:bubble3D val="0"/>
            <c:spPr>
              <a:solidFill>
                <a:srgbClr val="FF9999"/>
              </a:solidFill>
              <a:ln w="19050">
                <a:solidFill>
                  <a:schemeClr val="lt1"/>
                </a:solidFill>
              </a:ln>
              <a:effectLst/>
            </c:spPr>
            <c:extLst>
              <c:ext xmlns:c16="http://schemas.microsoft.com/office/drawing/2014/chart" uri="{C3380CC4-5D6E-409C-BE32-E72D297353CC}">
                <c16:uniqueId val="{00000007-7448-4B70-9FF0-3D32815E10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Rel_SWOT!$C$14:$C$17</c:f>
              <c:strCache>
                <c:ptCount val="4"/>
                <c:pt idx="0">
                  <c:v>fuerzas</c:v>
                </c:pt>
                <c:pt idx="1">
                  <c:v>debilidades</c:v>
                </c:pt>
                <c:pt idx="2">
                  <c:v>oportunidades</c:v>
                </c:pt>
                <c:pt idx="3">
                  <c:v>amenazas</c:v>
                </c:pt>
              </c:strCache>
            </c:strRef>
          </c:cat>
          <c:val>
            <c:numRef>
              <c:f>Rel_SWOT!$D$14:$D$17</c:f>
              <c:numCache>
                <c:formatCode>0%</c:formatCode>
                <c:ptCount val="4"/>
                <c:pt idx="0">
                  <c:v>0.33376623376623377</c:v>
                </c:pt>
                <c:pt idx="1">
                  <c:v>0.36103896103896105</c:v>
                </c:pt>
                <c:pt idx="2">
                  <c:v>0.15194805194805194</c:v>
                </c:pt>
                <c:pt idx="3">
                  <c:v>0.15324675324675324</c:v>
                </c:pt>
              </c:numCache>
            </c:numRef>
          </c:val>
          <c:extLst>
            <c:ext xmlns:c16="http://schemas.microsoft.com/office/drawing/2014/chart" uri="{C3380CC4-5D6E-409C-BE32-E72D297353CC}">
              <c16:uniqueId val="{00000008-7448-4B70-9FF0-3D32815E109E}"/>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Rel_PA!$R$3</c:f>
              <c:strCache>
                <c:ptCount val="1"/>
                <c:pt idx="0">
                  <c:v>En el plazo</c:v>
                </c:pt>
              </c:strCache>
            </c:strRef>
          </c:tx>
          <c:spPr>
            <a:solidFill>
              <a:srgbClr val="55B03E"/>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Ref>
              <c:f>Rel_PA!$S$3</c:f>
              <c:numCache>
                <c:formatCode>General</c:formatCode>
                <c:ptCount val="1"/>
                <c:pt idx="0">
                  <c:v>0</c:v>
                </c:pt>
              </c:numCache>
            </c:numRef>
          </c:val>
          <c:extLst>
            <c:ext xmlns:c16="http://schemas.microsoft.com/office/drawing/2014/chart" uri="{C3380CC4-5D6E-409C-BE32-E72D297353CC}">
              <c16:uniqueId val="{00000000-D9B0-46BF-AAD6-F05FE5F068E9}"/>
            </c:ext>
          </c:extLst>
        </c:ser>
        <c:ser>
          <c:idx val="1"/>
          <c:order val="1"/>
          <c:tx>
            <c:strRef>
              <c:f>Rel_PA!$R$4</c:f>
              <c:strCache>
                <c:ptCount val="1"/>
                <c:pt idx="0">
                  <c:v>tarde</c:v>
                </c:pt>
              </c:strCache>
            </c:strRef>
          </c:tx>
          <c:spPr>
            <a:solidFill>
              <a:srgbClr val="F0462E"/>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Ref>
              <c:f>Rel_PA!$S$4</c:f>
              <c:numCache>
                <c:formatCode>General</c:formatCode>
                <c:ptCount val="1"/>
                <c:pt idx="0">
                  <c:v>0</c:v>
                </c:pt>
              </c:numCache>
            </c:numRef>
          </c:val>
          <c:extLst>
            <c:ext xmlns:c16="http://schemas.microsoft.com/office/drawing/2014/chart" uri="{C3380CC4-5D6E-409C-BE32-E72D297353CC}">
              <c16:uniqueId val="{00000001-D9B0-46BF-AAD6-F05FE5F068E9}"/>
            </c:ext>
          </c:extLst>
        </c:ser>
        <c:dLbls>
          <c:showLegendKey val="0"/>
          <c:showVal val="0"/>
          <c:showCatName val="0"/>
          <c:showSerName val="0"/>
          <c:showPercent val="0"/>
          <c:showBubbleSize val="0"/>
        </c:dLbls>
        <c:gapWidth val="150"/>
        <c:overlap val="-25"/>
        <c:axId val="2146344000"/>
        <c:axId val="2146346368"/>
      </c:barChart>
      <c:catAx>
        <c:axId val="2146344000"/>
        <c:scaling>
          <c:orientation val="minMax"/>
        </c:scaling>
        <c:delete val="1"/>
        <c:axPos val="b"/>
        <c:numFmt formatCode="General" sourceLinked="1"/>
        <c:majorTickMark val="out"/>
        <c:minorTickMark val="none"/>
        <c:tickLblPos val="none"/>
        <c:crossAx val="2146346368"/>
        <c:crosses val="autoZero"/>
        <c:auto val="1"/>
        <c:lblAlgn val="ctr"/>
        <c:lblOffset val="100"/>
        <c:noMultiLvlLbl val="0"/>
      </c:catAx>
      <c:valAx>
        <c:axId val="2146346368"/>
        <c:scaling>
          <c:orientation val="minMax"/>
        </c:scaling>
        <c:delete val="1"/>
        <c:axPos val="l"/>
        <c:numFmt formatCode="General" sourceLinked="1"/>
        <c:majorTickMark val="out"/>
        <c:minorTickMark val="none"/>
        <c:tickLblPos val="none"/>
        <c:crossAx val="2146344000"/>
        <c:crosses val="autoZero"/>
        <c:crossBetween val="between"/>
      </c:valAx>
      <c:spPr>
        <a:solidFill>
          <a:srgbClr val="EAEAEA"/>
        </a:solidFill>
        <a:ln w="25400">
          <a:noFill/>
        </a:ln>
      </c:spPr>
    </c:plotArea>
    <c:legend>
      <c:legendPos val="b"/>
      <c:overlay val="0"/>
    </c:legend>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55B03E"/>
            </a:solidFill>
            <a:ln w="25400">
              <a:noFill/>
            </a:ln>
          </c:spPr>
          <c:invertIfNegative val="0"/>
          <c:dPt>
            <c:idx val="4"/>
            <c:invertIfNegative val="0"/>
            <c:bubble3D val="0"/>
            <c:spPr>
              <a:solidFill>
                <a:srgbClr val="F0462E"/>
              </a:solidFill>
              <a:ln w="25400">
                <a:noFill/>
              </a:ln>
            </c:spPr>
            <c:extLst>
              <c:ext xmlns:c16="http://schemas.microsoft.com/office/drawing/2014/chart" uri="{C3380CC4-5D6E-409C-BE32-E72D297353CC}">
                <c16:uniqueId val="{00000001-A0DF-415D-94F2-448B2C6D4C65}"/>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Rel_PA!$R$7:$R$11</c:f>
              <c:strCache>
                <c:ptCount val="5"/>
                <c:pt idx="0">
                  <c:v>espera</c:v>
                </c:pt>
                <c:pt idx="1">
                  <c:v>por adelantado</c:v>
                </c:pt>
                <c:pt idx="2">
                  <c:v>En proceso</c:v>
                </c:pt>
                <c:pt idx="3">
                  <c:v>terminado</c:v>
                </c:pt>
                <c:pt idx="4">
                  <c:v>tarde</c:v>
                </c:pt>
              </c:strCache>
            </c:strRef>
          </c:cat>
          <c:val>
            <c:numRef>
              <c:f>Rel_PA!$S$7:$S$11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A0DF-415D-94F2-448B2C6D4C65}"/>
            </c:ext>
          </c:extLst>
        </c:ser>
        <c:dLbls>
          <c:showLegendKey val="0"/>
          <c:showVal val="0"/>
          <c:showCatName val="0"/>
          <c:showSerName val="0"/>
          <c:showPercent val="0"/>
          <c:showBubbleSize val="0"/>
        </c:dLbls>
        <c:gapWidth val="150"/>
        <c:overlap val="-25"/>
        <c:axId val="2146374080"/>
        <c:axId val="2146382544"/>
      </c:barChart>
      <c:catAx>
        <c:axId val="2146374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crossAx val="2146382544"/>
        <c:crosses val="autoZero"/>
        <c:auto val="1"/>
        <c:lblAlgn val="ctr"/>
        <c:lblOffset val="100"/>
        <c:noMultiLvlLbl val="0"/>
      </c:catAx>
      <c:valAx>
        <c:axId val="2146382544"/>
        <c:scaling>
          <c:orientation val="minMax"/>
        </c:scaling>
        <c:delete val="1"/>
        <c:axPos val="l"/>
        <c:numFmt formatCode="General" sourceLinked="1"/>
        <c:majorTickMark val="out"/>
        <c:minorTickMark val="none"/>
        <c:tickLblPos val="none"/>
        <c:crossAx val="2146374080"/>
        <c:crosses val="autoZero"/>
        <c:crossBetween val="between"/>
      </c:valAx>
      <c:spPr>
        <a:solidFill>
          <a:srgbClr val="EAEAEA"/>
        </a:solidFill>
        <a:ln w="25400">
          <a:noFill/>
        </a:ln>
      </c:spPr>
    </c:plotArea>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Dash2!$P$4</c:f>
              <c:strCache>
                <c:ptCount val="1"/>
                <c:pt idx="0">
                  <c:v>como</c:v>
                </c:pt>
              </c:strCache>
            </c:strRef>
          </c:tx>
          <c:spPr>
            <a:solidFill>
              <a:srgbClr val="55B03E"/>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Dash2!$O$5:$O$9</c:f>
              <c:strCache>
                <c:ptCount val="5"/>
                <c:pt idx="0">
                  <c:v>finanzas</c:v>
                </c:pt>
                <c:pt idx="1">
                  <c:v>comercial</c:v>
                </c:pt>
                <c:pt idx="2">
                  <c:v>Recursos humanos</c:v>
                </c:pt>
                <c:pt idx="3">
                  <c:v>mercadeo</c:v>
                </c:pt>
                <c:pt idx="4">
                  <c:v>tecnología</c:v>
                </c:pt>
              </c:strCache>
            </c:strRef>
          </c:cat>
          <c:val>
            <c:numRef>
              <c:f>Dash2!$P$5:$P$9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602-4BD8-BBC3-B46D100EF1CD}"/>
            </c:ext>
          </c:extLst>
        </c:ser>
        <c:ser>
          <c:idx val="1"/>
          <c:order val="1"/>
          <c:tx>
            <c:strRef>
              <c:f>Dash2!$Q$4</c:f>
              <c:strCache>
                <c:ptCount val="1"/>
                <c:pt idx="0">
                  <c:v>tarde</c:v>
                </c:pt>
              </c:strCache>
            </c:strRef>
          </c:tx>
          <c:spPr>
            <a:solidFill>
              <a:srgbClr val="F0462E"/>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Dash2!$O$5:$O$9</c:f>
              <c:strCache>
                <c:ptCount val="5"/>
                <c:pt idx="0">
                  <c:v>finanzas</c:v>
                </c:pt>
                <c:pt idx="1">
                  <c:v>comercial</c:v>
                </c:pt>
                <c:pt idx="2">
                  <c:v>Recursos humanos</c:v>
                </c:pt>
                <c:pt idx="3">
                  <c:v>mercadeo</c:v>
                </c:pt>
                <c:pt idx="4">
                  <c:v>tecnología</c:v>
                </c:pt>
              </c:strCache>
            </c:strRef>
          </c:cat>
          <c:val>
            <c:numRef>
              <c:f>Dash2!$Q$5:$Q$9</c:f>
              <c:numCache>
                <c:formatCode>General</c:formatCode>
                <c:ptCount val="5"/>
                <c:pt idx="0">
                  <c:v>3</c:v>
                </c:pt>
                <c:pt idx="1">
                  <c:v>3</c:v>
                </c:pt>
                <c:pt idx="2">
                  <c:v>3</c:v>
                </c:pt>
                <c:pt idx="3">
                  <c:v>2</c:v>
                </c:pt>
                <c:pt idx="4">
                  <c:v>1</c:v>
                </c:pt>
              </c:numCache>
            </c:numRef>
          </c:val>
          <c:extLst>
            <c:ext xmlns:c16="http://schemas.microsoft.com/office/drawing/2014/chart" uri="{C3380CC4-5D6E-409C-BE32-E72D297353CC}">
              <c16:uniqueId val="{00000001-5602-4BD8-BBC3-B46D100EF1CD}"/>
            </c:ext>
          </c:extLst>
        </c:ser>
        <c:dLbls>
          <c:showLegendKey val="0"/>
          <c:showVal val="0"/>
          <c:showCatName val="0"/>
          <c:showSerName val="0"/>
          <c:showPercent val="0"/>
          <c:showBubbleSize val="0"/>
        </c:dLbls>
        <c:gapWidth val="150"/>
        <c:overlap val="-25"/>
        <c:axId val="2145844512"/>
        <c:axId val="2145842064"/>
      </c:barChart>
      <c:catAx>
        <c:axId val="2145844512"/>
        <c:scaling>
          <c:orientation val="minMax"/>
        </c:scaling>
        <c:delete val="0"/>
        <c:axPos val="b"/>
        <c:numFmt formatCode="General" sourceLinked="1"/>
        <c:majorTickMark val="out"/>
        <c:minorTickMark val="none"/>
        <c:tickLblPos val="nextTo"/>
        <c:crossAx val="2145842064"/>
        <c:crosses val="autoZero"/>
        <c:auto val="1"/>
        <c:lblAlgn val="ctr"/>
        <c:lblOffset val="100"/>
        <c:noMultiLvlLbl val="0"/>
      </c:catAx>
      <c:valAx>
        <c:axId val="2145842064"/>
        <c:scaling>
          <c:orientation val="minMax"/>
        </c:scaling>
        <c:delete val="1"/>
        <c:axPos val="l"/>
        <c:numFmt formatCode="General" sourceLinked="1"/>
        <c:majorTickMark val="out"/>
        <c:minorTickMark val="none"/>
        <c:tickLblPos val="none"/>
        <c:crossAx val="2145844512"/>
        <c:crosses val="autoZero"/>
        <c:crossBetween val="between"/>
      </c:valAx>
      <c:spPr>
        <a:solidFill>
          <a:srgbClr val="EAEAEA"/>
        </a:solidFill>
        <a:ln w="25400">
          <a:noFill/>
        </a:ln>
      </c:spPr>
    </c:plotArea>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https://www.youtube.com/watch?v=CHpfa_VMyMk&amp;index=8&amp;list=PLWta3T-QZpj5xNS4n2bNcA7oHPtNNwUkl" TargetMode="External"/><Relationship Id="rId13" Type="http://schemas.openxmlformats.org/officeDocument/2006/relationships/hyperlink" Target="#DUV!A1"/><Relationship Id="rId3" Type="http://schemas.openxmlformats.org/officeDocument/2006/relationships/hyperlink" Target="https://www.youtube.com/watch?v=WwTWR4a8DCw&amp;index=3&amp;list=PLWta3T-QZpj5xNS4n2bNcA7oHPtNNwUkl" TargetMode="External"/><Relationship Id="rId7" Type="http://schemas.openxmlformats.org/officeDocument/2006/relationships/hyperlink" Target="https://www.youtube.com/watch?v=-AIvLWl-DkM&amp;list=PLWta3T-QZpj5xNS4n2bNcA7oHPtNNwUkl&amp;index=7" TargetMode="External"/><Relationship Id="rId12" Type="http://schemas.openxmlformats.org/officeDocument/2006/relationships/hyperlink" Target="#INI!A1"/><Relationship Id="rId2" Type="http://schemas.openxmlformats.org/officeDocument/2006/relationships/image" Target="../media/image1.png"/><Relationship Id="rId1" Type="http://schemas.openxmlformats.org/officeDocument/2006/relationships/hyperlink" Target="https://www.youtube.com/watch?v=yAJ0QEaK4yw&amp;list=PLWta3T-QZpj5xNS4n2bNcA7oHPtNNwUkl&amp;index=1" TargetMode="External"/><Relationship Id="rId6" Type="http://schemas.openxmlformats.org/officeDocument/2006/relationships/hyperlink" Target="https://www.youtube.com/watch?v=lRb-VSagG5k&amp;list=PLWta3T-QZpj5xNS4n2bNcA7oHPtNNwUkl&amp;index=6" TargetMode="External"/><Relationship Id="rId11" Type="http://schemas.openxmlformats.org/officeDocument/2006/relationships/hyperlink" Target="https://www.youtube.com/watch?v=D5VTeC3hLxU&amp;index=9&amp;list=PLWta3T-QZpj5xNS4n2bNcA7oHPtNNwUkl" TargetMode="External"/><Relationship Id="rId5" Type="http://schemas.openxmlformats.org/officeDocument/2006/relationships/hyperlink" Target="https://www.youtube.com/watch?v=PD3AEvtjsy0&amp;list=PLWta3T-QZpj5xNS4n2bNcA7oHPtNNwUkl&amp;index=5" TargetMode="External"/><Relationship Id="rId10" Type="http://schemas.openxmlformats.org/officeDocument/2006/relationships/hyperlink" Target="https://www.youtube.com/watch?v=POhLtpPj1xU&amp;index=2&amp;list=PLWta3T-QZpj5xNS4n2bNcA7oHPtNNwUkl" TargetMode="External"/><Relationship Id="rId4" Type="http://schemas.openxmlformats.org/officeDocument/2006/relationships/hyperlink" Target="https://www.youtube.com/watch?v=Eb03MEMd7jU&amp;index=4&amp;list=PLWta3T-QZpj5xNS4n2bNcA7oHPtNNwUkl" TargetMode="External"/><Relationship Id="rId9" Type="http://schemas.openxmlformats.org/officeDocument/2006/relationships/hyperlink" Target="https://www.youtube.com/watch?v=zHC23mQqURw&amp;index=10&amp;list=PLWta3T-QZpj5xNS4n2bNcA7oHPtNNwUkl" TargetMode="External"/></Relationships>
</file>

<file path=xl/drawings/_rels/drawing10.xml.rels><?xml version="1.0" encoding="UTF-8" standalone="yes"?>
<Relationships xmlns="http://schemas.openxmlformats.org/package/2006/relationships"><Relationship Id="rId8" Type="http://schemas.openxmlformats.org/officeDocument/2006/relationships/hyperlink" Target="#Dash1!A1"/><Relationship Id="rId3" Type="http://schemas.openxmlformats.org/officeDocument/2006/relationships/hyperlink" Target="#For&#231;as!A1"/><Relationship Id="rId7" Type="http://schemas.openxmlformats.org/officeDocument/2006/relationships/hyperlink" Target="#Rel_SWOT!A1"/><Relationship Id="rId12" Type="http://schemas.openxmlformats.org/officeDocument/2006/relationships/image" Target="../media/image1.png"/><Relationship Id="rId2" Type="http://schemas.openxmlformats.org/officeDocument/2006/relationships/hyperlink" Target="#&#193;reas!A1"/><Relationship Id="rId1" Type="http://schemas.openxmlformats.org/officeDocument/2006/relationships/hyperlink" Target="#PA!A1"/><Relationship Id="rId6" Type="http://schemas.openxmlformats.org/officeDocument/2006/relationships/hyperlink" Target="#Cruzamento!A1"/><Relationship Id="rId11" Type="http://schemas.openxmlformats.org/officeDocument/2006/relationships/hyperlink" Target="https://www.youtube.com/watch?v=m6jZQFiUeWs&amp;list=PLWta3T-QZpj61w3UuBhqvMNvpbfbDm_Ty&amp;index=5" TargetMode="External"/><Relationship Id="rId5" Type="http://schemas.openxmlformats.org/officeDocument/2006/relationships/hyperlink" Target="#'Matriz SWOT'!A1"/><Relationship Id="rId10" Type="http://schemas.openxmlformats.org/officeDocument/2006/relationships/image" Target="../media/image2.png"/><Relationship Id="rId4" Type="http://schemas.openxmlformats.org/officeDocument/2006/relationships/hyperlink" Target="#Oportunidades!A1"/><Relationship Id="rId9" Type="http://schemas.openxmlformats.org/officeDocument/2006/relationships/hyperlink" Target="#INI!A1"/></Relationships>
</file>

<file path=xl/drawings/_rels/drawing11.xml.rels><?xml version="1.0" encoding="UTF-8" standalone="yes"?>
<Relationships xmlns="http://schemas.openxmlformats.org/package/2006/relationships"><Relationship Id="rId8" Type="http://schemas.openxmlformats.org/officeDocument/2006/relationships/hyperlink" Target="#Cruzamento!A1"/><Relationship Id="rId13" Type="http://schemas.openxmlformats.org/officeDocument/2006/relationships/hyperlink" Target="#Imprimir!A1"/><Relationship Id="rId18" Type="http://schemas.openxmlformats.org/officeDocument/2006/relationships/hyperlink" Target="https://www.youtube.com/watch?v=-KDXx4ibPqo&amp;list=PLWta3T-QZpj61w3UuBhqvMNvpbfbDm_Ty&amp;index=6" TargetMode="External"/><Relationship Id="rId3" Type="http://schemas.openxmlformats.org/officeDocument/2006/relationships/hyperlink" Target="#PA!A1"/><Relationship Id="rId7" Type="http://schemas.openxmlformats.org/officeDocument/2006/relationships/hyperlink" Target="#'Matriz SWOT'!A1"/><Relationship Id="rId12" Type="http://schemas.openxmlformats.org/officeDocument/2006/relationships/image" Target="../media/image2.png"/><Relationship Id="rId17" Type="http://schemas.openxmlformats.org/officeDocument/2006/relationships/hyperlink" Target="#Rel_PA!A1"/><Relationship Id="rId2" Type="http://schemas.openxmlformats.org/officeDocument/2006/relationships/image" Target="../media/image3.png"/><Relationship Id="rId16" Type="http://schemas.openxmlformats.org/officeDocument/2006/relationships/hyperlink" Target="#APF!A1"/><Relationship Id="rId1" Type="http://schemas.openxmlformats.org/officeDocument/2006/relationships/chart" Target="../charts/chart1.xml"/><Relationship Id="rId6" Type="http://schemas.openxmlformats.org/officeDocument/2006/relationships/hyperlink" Target="#Oportunidades!A1"/><Relationship Id="rId11" Type="http://schemas.openxmlformats.org/officeDocument/2006/relationships/hyperlink" Target="#INI!A1"/><Relationship Id="rId5" Type="http://schemas.openxmlformats.org/officeDocument/2006/relationships/hyperlink" Target="#For&#231;as!A1"/><Relationship Id="rId15" Type="http://schemas.openxmlformats.org/officeDocument/2006/relationships/hyperlink" Target="#APA!A1"/><Relationship Id="rId10" Type="http://schemas.openxmlformats.org/officeDocument/2006/relationships/hyperlink" Target="#Dash1!A1"/><Relationship Id="rId19" Type="http://schemas.openxmlformats.org/officeDocument/2006/relationships/image" Target="../media/image1.png"/><Relationship Id="rId4" Type="http://schemas.openxmlformats.org/officeDocument/2006/relationships/hyperlink" Target="#&#193;reas!A1"/><Relationship Id="rId9" Type="http://schemas.openxmlformats.org/officeDocument/2006/relationships/hyperlink" Target="#Rel_SWOT!A1"/><Relationship Id="rId14" Type="http://schemas.openxmlformats.org/officeDocument/2006/relationships/hyperlink" Target="#RI!A1"/></Relationships>
</file>

<file path=xl/drawings/_rels/drawing12.xml.rels><?xml version="1.0" encoding="UTF-8" standalone="yes"?>
<Relationships xmlns="http://schemas.openxmlformats.org/package/2006/relationships"><Relationship Id="rId8" Type="http://schemas.openxmlformats.org/officeDocument/2006/relationships/hyperlink" Target="#Cruzamento!A1"/><Relationship Id="rId13" Type="http://schemas.openxmlformats.org/officeDocument/2006/relationships/hyperlink" Target="#RI!A1"/><Relationship Id="rId18" Type="http://schemas.openxmlformats.org/officeDocument/2006/relationships/image" Target="../media/image1.png"/><Relationship Id="rId3" Type="http://schemas.openxmlformats.org/officeDocument/2006/relationships/hyperlink" Target="#PA!A1"/><Relationship Id="rId7" Type="http://schemas.openxmlformats.org/officeDocument/2006/relationships/hyperlink" Target="#'Matriz SWOT'!A1"/><Relationship Id="rId12" Type="http://schemas.openxmlformats.org/officeDocument/2006/relationships/image" Target="../media/image2.png"/><Relationship Id="rId17" Type="http://schemas.openxmlformats.org/officeDocument/2006/relationships/hyperlink" Target="https://www.youtube.com/watch?v=-KDXx4ibPqo&amp;list=PLWta3T-QZpj61w3UuBhqvMNvpbfbDm_Ty&amp;index=6" TargetMode="External"/><Relationship Id="rId2" Type="http://schemas.openxmlformats.org/officeDocument/2006/relationships/chart" Target="../charts/chart3.xml"/><Relationship Id="rId16" Type="http://schemas.openxmlformats.org/officeDocument/2006/relationships/hyperlink" Target="#Rel_PA!A1"/><Relationship Id="rId1" Type="http://schemas.openxmlformats.org/officeDocument/2006/relationships/chart" Target="../charts/chart2.xml"/><Relationship Id="rId6" Type="http://schemas.openxmlformats.org/officeDocument/2006/relationships/hyperlink" Target="#Oportunidades!A1"/><Relationship Id="rId11" Type="http://schemas.openxmlformats.org/officeDocument/2006/relationships/hyperlink" Target="#INI!A1"/><Relationship Id="rId5" Type="http://schemas.openxmlformats.org/officeDocument/2006/relationships/hyperlink" Target="#For&#231;as!A1"/><Relationship Id="rId15" Type="http://schemas.openxmlformats.org/officeDocument/2006/relationships/hyperlink" Target="#APF!A1"/><Relationship Id="rId10" Type="http://schemas.openxmlformats.org/officeDocument/2006/relationships/hyperlink" Target="#Dash1!A1"/><Relationship Id="rId4" Type="http://schemas.openxmlformats.org/officeDocument/2006/relationships/hyperlink" Target="#&#193;reas!A1"/><Relationship Id="rId9" Type="http://schemas.openxmlformats.org/officeDocument/2006/relationships/hyperlink" Target="#Rel_SWOT!A1"/><Relationship Id="rId14" Type="http://schemas.openxmlformats.org/officeDocument/2006/relationships/hyperlink" Target="#APA!A1"/></Relationships>
</file>

<file path=xl/drawings/_rels/drawing13.xml.rels><?xml version="1.0" encoding="UTF-8" standalone="yes"?>
<Relationships xmlns="http://schemas.openxmlformats.org/package/2006/relationships"><Relationship Id="rId8" Type="http://schemas.openxmlformats.org/officeDocument/2006/relationships/hyperlink" Target="#Dash1!A1"/><Relationship Id="rId13" Type="http://schemas.openxmlformats.org/officeDocument/2006/relationships/hyperlink" Target="#APF!A1"/><Relationship Id="rId3" Type="http://schemas.openxmlformats.org/officeDocument/2006/relationships/hyperlink" Target="#For&#231;as!A1"/><Relationship Id="rId7" Type="http://schemas.openxmlformats.org/officeDocument/2006/relationships/hyperlink" Target="#Rel_SWOT!A1"/><Relationship Id="rId12" Type="http://schemas.openxmlformats.org/officeDocument/2006/relationships/hyperlink" Target="#APA!A1"/><Relationship Id="rId2" Type="http://schemas.openxmlformats.org/officeDocument/2006/relationships/hyperlink" Target="#&#193;reas!A1"/><Relationship Id="rId16" Type="http://schemas.openxmlformats.org/officeDocument/2006/relationships/image" Target="../media/image1.png"/><Relationship Id="rId1" Type="http://schemas.openxmlformats.org/officeDocument/2006/relationships/hyperlink" Target="#PA!A1"/><Relationship Id="rId6" Type="http://schemas.openxmlformats.org/officeDocument/2006/relationships/hyperlink" Target="#Cruzamento!A1"/><Relationship Id="rId11" Type="http://schemas.openxmlformats.org/officeDocument/2006/relationships/hyperlink" Target="#RI!A1"/><Relationship Id="rId5" Type="http://schemas.openxmlformats.org/officeDocument/2006/relationships/hyperlink" Target="#'Matriz SWOT'!A1"/><Relationship Id="rId15" Type="http://schemas.openxmlformats.org/officeDocument/2006/relationships/hyperlink" Target="https://www.youtube.com/watch?v=-KDXx4ibPqo&amp;list=PLWta3T-QZpj61w3UuBhqvMNvpbfbDm_Ty&amp;index=6" TargetMode="External"/><Relationship Id="rId10" Type="http://schemas.openxmlformats.org/officeDocument/2006/relationships/image" Target="../media/image2.png"/><Relationship Id="rId4" Type="http://schemas.openxmlformats.org/officeDocument/2006/relationships/hyperlink" Target="#Oportunidades!A1"/><Relationship Id="rId9" Type="http://schemas.openxmlformats.org/officeDocument/2006/relationships/hyperlink" Target="#INI!A1"/><Relationship Id="rId14" Type="http://schemas.openxmlformats.org/officeDocument/2006/relationships/hyperlink" Target="#Rel_PA!A1"/></Relationships>
</file>

<file path=xl/drawings/_rels/drawing14.xml.rels><?xml version="1.0" encoding="UTF-8" standalone="yes"?>
<Relationships xmlns="http://schemas.openxmlformats.org/package/2006/relationships"><Relationship Id="rId8" Type="http://schemas.openxmlformats.org/officeDocument/2006/relationships/hyperlink" Target="#Dash1!A1"/><Relationship Id="rId13" Type="http://schemas.openxmlformats.org/officeDocument/2006/relationships/hyperlink" Target="#APF!A1"/><Relationship Id="rId3" Type="http://schemas.openxmlformats.org/officeDocument/2006/relationships/hyperlink" Target="#For&#231;as!A1"/><Relationship Id="rId7" Type="http://schemas.openxmlformats.org/officeDocument/2006/relationships/hyperlink" Target="#Rel_SWOT!A1"/><Relationship Id="rId12" Type="http://schemas.openxmlformats.org/officeDocument/2006/relationships/hyperlink" Target="#APA!A1"/><Relationship Id="rId2" Type="http://schemas.openxmlformats.org/officeDocument/2006/relationships/hyperlink" Target="#&#193;reas!A1"/><Relationship Id="rId16" Type="http://schemas.openxmlformats.org/officeDocument/2006/relationships/image" Target="../media/image1.png"/><Relationship Id="rId1" Type="http://schemas.openxmlformats.org/officeDocument/2006/relationships/hyperlink" Target="#PA!A1"/><Relationship Id="rId6" Type="http://schemas.openxmlformats.org/officeDocument/2006/relationships/hyperlink" Target="#Cruzamento!A1"/><Relationship Id="rId11" Type="http://schemas.openxmlformats.org/officeDocument/2006/relationships/hyperlink" Target="#RI!A1"/><Relationship Id="rId5" Type="http://schemas.openxmlformats.org/officeDocument/2006/relationships/hyperlink" Target="#'Matriz SWOT'!A1"/><Relationship Id="rId15" Type="http://schemas.openxmlformats.org/officeDocument/2006/relationships/hyperlink" Target="https://www.youtube.com/watch?v=-KDXx4ibPqo&amp;list=PLWta3T-QZpj61w3UuBhqvMNvpbfbDm_Ty&amp;index=6" TargetMode="External"/><Relationship Id="rId10" Type="http://schemas.openxmlformats.org/officeDocument/2006/relationships/image" Target="../media/image2.png"/><Relationship Id="rId4" Type="http://schemas.openxmlformats.org/officeDocument/2006/relationships/hyperlink" Target="#Oportunidades!A1"/><Relationship Id="rId9" Type="http://schemas.openxmlformats.org/officeDocument/2006/relationships/hyperlink" Target="#INI!A1"/><Relationship Id="rId14" Type="http://schemas.openxmlformats.org/officeDocument/2006/relationships/hyperlink" Target="#Rel_PA!A1"/></Relationships>
</file>

<file path=xl/drawings/_rels/drawing15.xml.rels><?xml version="1.0" encoding="UTF-8" standalone="yes"?>
<Relationships xmlns="http://schemas.openxmlformats.org/package/2006/relationships"><Relationship Id="rId8" Type="http://schemas.openxmlformats.org/officeDocument/2006/relationships/hyperlink" Target="#Dash1!A1"/><Relationship Id="rId13" Type="http://schemas.openxmlformats.org/officeDocument/2006/relationships/hyperlink" Target="#APF!A1"/><Relationship Id="rId3" Type="http://schemas.openxmlformats.org/officeDocument/2006/relationships/hyperlink" Target="#&#193;reas!A1"/><Relationship Id="rId7" Type="http://schemas.openxmlformats.org/officeDocument/2006/relationships/hyperlink" Target="#Cruzamento!A1"/><Relationship Id="rId12" Type="http://schemas.openxmlformats.org/officeDocument/2006/relationships/hyperlink" Target="#APA!A1"/><Relationship Id="rId17" Type="http://schemas.openxmlformats.org/officeDocument/2006/relationships/image" Target="../media/image1.png"/><Relationship Id="rId2" Type="http://schemas.openxmlformats.org/officeDocument/2006/relationships/hyperlink" Target="#PA!A1"/><Relationship Id="rId16" Type="http://schemas.openxmlformats.org/officeDocument/2006/relationships/hyperlink" Target="https://www.youtube.com/watch?v=-KDXx4ibPqo&amp;list=PLWta3T-QZpj61w3UuBhqvMNvpbfbDm_Ty&amp;index=6" TargetMode="External"/><Relationship Id="rId1" Type="http://schemas.openxmlformats.org/officeDocument/2006/relationships/chart" Target="../charts/chart4.xml"/><Relationship Id="rId6" Type="http://schemas.openxmlformats.org/officeDocument/2006/relationships/hyperlink" Target="#'Matriz SWOT'!A1"/><Relationship Id="rId11" Type="http://schemas.openxmlformats.org/officeDocument/2006/relationships/hyperlink" Target="#RI!A1"/><Relationship Id="rId5" Type="http://schemas.openxmlformats.org/officeDocument/2006/relationships/hyperlink" Target="#Oportunidades!A1"/><Relationship Id="rId15" Type="http://schemas.openxmlformats.org/officeDocument/2006/relationships/hyperlink" Target="#Rel_PA!A1"/><Relationship Id="rId10" Type="http://schemas.openxmlformats.org/officeDocument/2006/relationships/image" Target="../media/image2.png"/><Relationship Id="rId4" Type="http://schemas.openxmlformats.org/officeDocument/2006/relationships/hyperlink" Target="#For&#231;as!A1"/><Relationship Id="rId9" Type="http://schemas.openxmlformats.org/officeDocument/2006/relationships/hyperlink" Target="#INI!A1"/><Relationship Id="rId14" Type="http://schemas.openxmlformats.org/officeDocument/2006/relationships/hyperlink" Target="#Rel_SWOT!A1"/></Relationships>
</file>

<file path=xl/drawings/_rels/drawing16.xml.rels><?xml version="1.0" encoding="UTF-8" standalone="yes"?>
<Relationships xmlns="http://schemas.openxmlformats.org/package/2006/relationships"><Relationship Id="rId8" Type="http://schemas.openxmlformats.org/officeDocument/2006/relationships/hyperlink" Target="#Cruzamento!A1"/><Relationship Id="rId13" Type="http://schemas.openxmlformats.org/officeDocument/2006/relationships/chart" Target="../charts/chart6.xml"/><Relationship Id="rId3" Type="http://schemas.openxmlformats.org/officeDocument/2006/relationships/hyperlink" Target="#PA!A1"/><Relationship Id="rId7" Type="http://schemas.openxmlformats.org/officeDocument/2006/relationships/hyperlink" Target="#'Matriz SWOT'!A1"/><Relationship Id="rId12" Type="http://schemas.openxmlformats.org/officeDocument/2006/relationships/chart" Target="../charts/chart5.xml"/><Relationship Id="rId2" Type="http://schemas.openxmlformats.org/officeDocument/2006/relationships/hyperlink" Target="#Dash2!A1"/><Relationship Id="rId1" Type="http://schemas.openxmlformats.org/officeDocument/2006/relationships/hyperlink" Target="#Dash1!A1"/><Relationship Id="rId6" Type="http://schemas.openxmlformats.org/officeDocument/2006/relationships/hyperlink" Target="#Oportunidades!A1"/><Relationship Id="rId11" Type="http://schemas.openxmlformats.org/officeDocument/2006/relationships/image" Target="../media/image2.png"/><Relationship Id="rId5" Type="http://schemas.openxmlformats.org/officeDocument/2006/relationships/hyperlink" Target="#For&#231;as!A1"/><Relationship Id="rId15" Type="http://schemas.openxmlformats.org/officeDocument/2006/relationships/image" Target="../media/image1.png"/><Relationship Id="rId10" Type="http://schemas.openxmlformats.org/officeDocument/2006/relationships/hyperlink" Target="#INI!A1"/><Relationship Id="rId4" Type="http://schemas.openxmlformats.org/officeDocument/2006/relationships/hyperlink" Target="#&#193;reas!A1"/><Relationship Id="rId9" Type="http://schemas.openxmlformats.org/officeDocument/2006/relationships/hyperlink" Target="#Rel_SWOT!A1"/><Relationship Id="rId14" Type="http://schemas.openxmlformats.org/officeDocument/2006/relationships/hyperlink" Target="https://www.youtube.com/watch?v=PZQZCfYHNi4&amp;list=PLWta3T-QZpj61w3UuBhqvMNvpbfbDm_Ty&amp;index=7" TargetMode="External"/></Relationships>
</file>

<file path=xl/drawings/_rels/drawing18.xml.rels><?xml version="1.0" encoding="UTF-8" standalone="yes"?>
<Relationships xmlns="http://schemas.openxmlformats.org/package/2006/relationships"><Relationship Id="rId8" Type="http://schemas.openxmlformats.org/officeDocument/2006/relationships/hyperlink" Target="#Cruzamento!A1"/><Relationship Id="rId13" Type="http://schemas.openxmlformats.org/officeDocument/2006/relationships/chart" Target="../charts/chart8.xml"/><Relationship Id="rId3" Type="http://schemas.openxmlformats.org/officeDocument/2006/relationships/hyperlink" Target="#PA!A1"/><Relationship Id="rId7" Type="http://schemas.openxmlformats.org/officeDocument/2006/relationships/hyperlink" Target="#'Matriz SWOT'!A1"/><Relationship Id="rId12" Type="http://schemas.openxmlformats.org/officeDocument/2006/relationships/chart" Target="../charts/chart7.xml"/><Relationship Id="rId2" Type="http://schemas.openxmlformats.org/officeDocument/2006/relationships/hyperlink" Target="#Dash2!A1"/><Relationship Id="rId16" Type="http://schemas.openxmlformats.org/officeDocument/2006/relationships/image" Target="../media/image1.png"/><Relationship Id="rId1" Type="http://schemas.openxmlformats.org/officeDocument/2006/relationships/hyperlink" Target="#Dash1!A1"/><Relationship Id="rId6" Type="http://schemas.openxmlformats.org/officeDocument/2006/relationships/hyperlink" Target="#Oportunidades!A1"/><Relationship Id="rId11" Type="http://schemas.openxmlformats.org/officeDocument/2006/relationships/image" Target="../media/image2.png"/><Relationship Id="rId5" Type="http://schemas.openxmlformats.org/officeDocument/2006/relationships/hyperlink" Target="#For&#231;as!A1"/><Relationship Id="rId15" Type="http://schemas.openxmlformats.org/officeDocument/2006/relationships/hyperlink" Target="https://www.youtube.com/watch?v=PZQZCfYHNi4&amp;list=PLWta3T-QZpj61w3UuBhqvMNvpbfbDm_Ty&amp;index=7" TargetMode="External"/><Relationship Id="rId10" Type="http://schemas.openxmlformats.org/officeDocument/2006/relationships/hyperlink" Target="#INI!A1"/><Relationship Id="rId4" Type="http://schemas.openxmlformats.org/officeDocument/2006/relationships/hyperlink" Target="#&#193;reas!A1"/><Relationship Id="rId9" Type="http://schemas.openxmlformats.org/officeDocument/2006/relationships/hyperlink" Target="#Rel_SWOT!A1"/><Relationship Id="rId14" Type="http://schemas.openxmlformats.org/officeDocument/2006/relationships/chart" Target="../charts/chart9.xml"/></Relationships>
</file>

<file path=xl/drawings/_rels/drawing19.xml.rels><?xml version="1.0" encoding="UTF-8" standalone="yes"?>
<Relationships xmlns="http://schemas.openxmlformats.org/package/2006/relationships"><Relationship Id="rId8" Type="http://schemas.openxmlformats.org/officeDocument/2006/relationships/hyperlink" Target="#&#193;reas!A1"/><Relationship Id="rId13" Type="http://schemas.openxmlformats.org/officeDocument/2006/relationships/hyperlink" Target="#Rel_SWOT!A1"/><Relationship Id="rId18" Type="http://schemas.openxmlformats.org/officeDocument/2006/relationships/hyperlink" Target="https://www.youtube.com/watch?v=uD0RD4M8tN8&amp;index=4&amp;list=PLWta3T-QZpj61w3UuBhqvMNvpbfbDm_Ty" TargetMode="External"/><Relationship Id="rId3" Type="http://schemas.openxmlformats.org/officeDocument/2006/relationships/hyperlink" Target="#SUG!A1"/><Relationship Id="rId21" Type="http://schemas.openxmlformats.org/officeDocument/2006/relationships/hyperlink" Target="https://www.youtube.com/watch?v=PZQZCfYHNi4&amp;list=PLWta3T-QZpj61w3UuBhqvMNvpbfbDm_Ty&amp;index=7" TargetMode="External"/><Relationship Id="rId7" Type="http://schemas.openxmlformats.org/officeDocument/2006/relationships/hyperlink" Target="#PA!A1"/><Relationship Id="rId12" Type="http://schemas.openxmlformats.org/officeDocument/2006/relationships/hyperlink" Target="#Cruzamento!A1"/><Relationship Id="rId17" Type="http://schemas.openxmlformats.org/officeDocument/2006/relationships/hyperlink" Target="https://www.youtube.com/watch?v=8XU0PW4kWp0&amp;list=PLWta3T-QZpj61w3UuBhqvMNvpbfbDm_Ty&amp;index=3" TargetMode="External"/><Relationship Id="rId2" Type="http://schemas.openxmlformats.org/officeDocument/2006/relationships/hyperlink" Target="#DUV!A1"/><Relationship Id="rId16" Type="http://schemas.openxmlformats.org/officeDocument/2006/relationships/hyperlink" Target="https://www.youtube.com/watch?v=AVNe1eXq2AE&amp;index=2&amp;list=PLWta3T-QZpj61w3UuBhqvMNvpbfbDm_Ty" TargetMode="External"/><Relationship Id="rId20" Type="http://schemas.openxmlformats.org/officeDocument/2006/relationships/hyperlink" Target="https://www.youtube.com/watch?v=-KDXx4ibPqo&amp;list=PLWta3T-QZpj61w3UuBhqvMNvpbfbDm_Ty&amp;index=6" TargetMode="External"/><Relationship Id="rId1" Type="http://schemas.openxmlformats.org/officeDocument/2006/relationships/hyperlink" Target="#INI!A1"/><Relationship Id="rId6" Type="http://schemas.openxmlformats.org/officeDocument/2006/relationships/image" Target="../media/image1.png"/><Relationship Id="rId11" Type="http://schemas.openxmlformats.org/officeDocument/2006/relationships/hyperlink" Target="#'Matriz SWOT'!A1"/><Relationship Id="rId5" Type="http://schemas.openxmlformats.org/officeDocument/2006/relationships/hyperlink" Target="https://www.youtube.com/watch?v=96_kcmPHM7E&amp;list=PLWta3T-QZpj61w3UuBhqvMNvpbfbDm_Ty" TargetMode="External"/><Relationship Id="rId15" Type="http://schemas.openxmlformats.org/officeDocument/2006/relationships/image" Target="../media/image2.png"/><Relationship Id="rId10" Type="http://schemas.openxmlformats.org/officeDocument/2006/relationships/hyperlink" Target="#Oportunidades!A1"/><Relationship Id="rId19" Type="http://schemas.openxmlformats.org/officeDocument/2006/relationships/hyperlink" Target="https://www.youtube.com/watch?v=m6jZQFiUeWs&amp;list=PLWta3T-QZpj61w3UuBhqvMNvpbfbDm_Ty&amp;index=5" TargetMode="External"/><Relationship Id="rId4" Type="http://schemas.openxmlformats.org/officeDocument/2006/relationships/hyperlink" Target="#LUZ!A1"/><Relationship Id="rId9" Type="http://schemas.openxmlformats.org/officeDocument/2006/relationships/hyperlink" Target="#For&#231;as!A1"/><Relationship Id="rId14" Type="http://schemas.openxmlformats.org/officeDocument/2006/relationships/hyperlink" Target="#Dash1!A1"/></Relationships>
</file>

<file path=xl/drawings/_rels/drawing2.xml.rels><?xml version="1.0" encoding="UTF-8" standalone="yes"?>
<Relationships xmlns="http://schemas.openxmlformats.org/package/2006/relationships"><Relationship Id="rId8" Type="http://schemas.openxmlformats.org/officeDocument/2006/relationships/hyperlink" Target="#Rel_SWOT!A1"/><Relationship Id="rId13" Type="http://schemas.openxmlformats.org/officeDocument/2006/relationships/image" Target="../media/image1.png"/><Relationship Id="rId3" Type="http://schemas.openxmlformats.org/officeDocument/2006/relationships/hyperlink" Target="#PA!A1"/><Relationship Id="rId7" Type="http://schemas.openxmlformats.org/officeDocument/2006/relationships/hyperlink" Target="#Cruzamento!A1"/><Relationship Id="rId12" Type="http://schemas.openxmlformats.org/officeDocument/2006/relationships/hyperlink" Target="https://www.youtube.com/watch?v=96_kcmPHM7E&amp;list=PLWta3T-QZpj61w3UuBhqvMNvpbfbDm_Ty" TargetMode="External"/><Relationship Id="rId2" Type="http://schemas.openxmlformats.org/officeDocument/2006/relationships/hyperlink" Target="#Cadastro!A1"/><Relationship Id="rId1" Type="http://schemas.openxmlformats.org/officeDocument/2006/relationships/hyperlink" Target="#&#193;reas!A1"/><Relationship Id="rId6" Type="http://schemas.openxmlformats.org/officeDocument/2006/relationships/hyperlink" Target="#'Matriz SWOT'!A1"/><Relationship Id="rId11" Type="http://schemas.openxmlformats.org/officeDocument/2006/relationships/image" Target="../media/image2.png"/><Relationship Id="rId5" Type="http://schemas.openxmlformats.org/officeDocument/2006/relationships/hyperlink" Target="#Oportunidades!A1"/><Relationship Id="rId10" Type="http://schemas.openxmlformats.org/officeDocument/2006/relationships/hyperlink" Target="#INI!A1"/><Relationship Id="rId4" Type="http://schemas.openxmlformats.org/officeDocument/2006/relationships/hyperlink" Target="#For&#231;as!A1"/><Relationship Id="rId9" Type="http://schemas.openxmlformats.org/officeDocument/2006/relationships/hyperlink" Target="#Dash1!A1"/></Relationships>
</file>

<file path=xl/drawings/_rels/drawing20.xml.rels><?xml version="1.0" encoding="UTF-8" standalone="yes"?>
<Relationships xmlns="http://schemas.openxmlformats.org/package/2006/relationships"><Relationship Id="rId8" Type="http://schemas.openxmlformats.org/officeDocument/2006/relationships/hyperlink" Target="#Oportunidades!A1"/><Relationship Id="rId13" Type="http://schemas.openxmlformats.org/officeDocument/2006/relationships/image" Target="../media/image2.png"/><Relationship Id="rId3" Type="http://schemas.openxmlformats.org/officeDocument/2006/relationships/hyperlink" Target="#SUG!A1"/><Relationship Id="rId7" Type="http://schemas.openxmlformats.org/officeDocument/2006/relationships/hyperlink" Target="#For&#231;as!A1"/><Relationship Id="rId12" Type="http://schemas.openxmlformats.org/officeDocument/2006/relationships/hyperlink" Target="#Dash1!A1"/><Relationship Id="rId2" Type="http://schemas.openxmlformats.org/officeDocument/2006/relationships/hyperlink" Target="#DUV!A1"/><Relationship Id="rId1" Type="http://schemas.openxmlformats.org/officeDocument/2006/relationships/hyperlink" Target="#INI!A1"/><Relationship Id="rId6" Type="http://schemas.openxmlformats.org/officeDocument/2006/relationships/hyperlink" Target="#&#193;reas!A1"/><Relationship Id="rId11" Type="http://schemas.openxmlformats.org/officeDocument/2006/relationships/hyperlink" Target="#Rel_SWOT!A1"/><Relationship Id="rId5" Type="http://schemas.openxmlformats.org/officeDocument/2006/relationships/hyperlink" Target="#PA!A1"/><Relationship Id="rId10" Type="http://schemas.openxmlformats.org/officeDocument/2006/relationships/hyperlink" Target="#Cruzamento!A1"/><Relationship Id="rId4" Type="http://schemas.openxmlformats.org/officeDocument/2006/relationships/hyperlink" Target="#LUZ!A1"/><Relationship Id="rId9" Type="http://schemas.openxmlformats.org/officeDocument/2006/relationships/hyperlink" Target="#'Matriz SWOT'!A1"/></Relationships>
</file>

<file path=xl/drawings/_rels/drawing21.xml.rels><?xml version="1.0" encoding="UTF-8" standalone="yes"?>
<Relationships xmlns="http://schemas.openxmlformats.org/package/2006/relationships"><Relationship Id="rId8" Type="http://schemas.openxmlformats.org/officeDocument/2006/relationships/hyperlink" Target="#Oportunidades!A1"/><Relationship Id="rId13" Type="http://schemas.openxmlformats.org/officeDocument/2006/relationships/image" Target="../media/image2.png"/><Relationship Id="rId3" Type="http://schemas.openxmlformats.org/officeDocument/2006/relationships/hyperlink" Target="#SUG!A1"/><Relationship Id="rId7" Type="http://schemas.openxmlformats.org/officeDocument/2006/relationships/hyperlink" Target="#For&#231;as!A1"/><Relationship Id="rId12" Type="http://schemas.openxmlformats.org/officeDocument/2006/relationships/hyperlink" Target="#Dash1!A1"/><Relationship Id="rId2" Type="http://schemas.openxmlformats.org/officeDocument/2006/relationships/hyperlink" Target="#DUV!A1"/><Relationship Id="rId1" Type="http://schemas.openxmlformats.org/officeDocument/2006/relationships/hyperlink" Target="#INI!A1"/><Relationship Id="rId6" Type="http://schemas.openxmlformats.org/officeDocument/2006/relationships/hyperlink" Target="#&#193;reas!A1"/><Relationship Id="rId11" Type="http://schemas.openxmlformats.org/officeDocument/2006/relationships/hyperlink" Target="#Rel_SWOT!A1"/><Relationship Id="rId5" Type="http://schemas.openxmlformats.org/officeDocument/2006/relationships/hyperlink" Target="#PA!A1"/><Relationship Id="rId15" Type="http://schemas.openxmlformats.org/officeDocument/2006/relationships/hyperlink" Target="https://cursos.luz.vc/?utm_source=referral&amp;utm_medium=produtos&amp;utm_campaign=swot4" TargetMode="External"/><Relationship Id="rId10" Type="http://schemas.openxmlformats.org/officeDocument/2006/relationships/hyperlink" Target="#Cruzamento!A1"/><Relationship Id="rId4" Type="http://schemas.openxmlformats.org/officeDocument/2006/relationships/hyperlink" Target="#LUZ!A1"/><Relationship Id="rId9" Type="http://schemas.openxmlformats.org/officeDocument/2006/relationships/hyperlink" Target="#'Matriz SWOT'!A1"/><Relationship Id="rId14" Type="http://schemas.openxmlformats.org/officeDocument/2006/relationships/hyperlink" Target="https://luz.vc/pacotes-de-planilhas/pacote-com-todas-as-planilhas-da-luz/?utm_source=referral&amp;utm_medium=produtos&amp;utm_campaign=swot4" TargetMode="External"/></Relationships>
</file>

<file path=xl/drawings/_rels/drawing22.xml.rels><?xml version="1.0" encoding="UTF-8" standalone="yes"?>
<Relationships xmlns="http://schemas.openxmlformats.org/package/2006/relationships"><Relationship Id="rId8" Type="http://schemas.openxmlformats.org/officeDocument/2006/relationships/hyperlink" Target="#Oportunidades!A1"/><Relationship Id="rId13" Type="http://schemas.openxmlformats.org/officeDocument/2006/relationships/image" Target="../media/image2.png"/><Relationship Id="rId3" Type="http://schemas.openxmlformats.org/officeDocument/2006/relationships/hyperlink" Target="#SUG!A1"/><Relationship Id="rId7" Type="http://schemas.openxmlformats.org/officeDocument/2006/relationships/hyperlink" Target="#For&#231;as!A1"/><Relationship Id="rId12" Type="http://schemas.openxmlformats.org/officeDocument/2006/relationships/hyperlink" Target="#Dash1!A1"/><Relationship Id="rId17" Type="http://schemas.openxmlformats.org/officeDocument/2006/relationships/hyperlink" Target="http://blog.luz.vc/?utm_source=referral&amp;utm_medium=produtos&amp;utm_campaign=swot4" TargetMode="External"/><Relationship Id="rId2" Type="http://schemas.openxmlformats.org/officeDocument/2006/relationships/hyperlink" Target="#DUV!A1"/><Relationship Id="rId16" Type="http://schemas.openxmlformats.org/officeDocument/2006/relationships/hyperlink" Target="https://slidesprontos.com.br/?utm_source=referral&amp;utm_medium=produtos&amp;utm_campaign=swot4" TargetMode="External"/><Relationship Id="rId1" Type="http://schemas.openxmlformats.org/officeDocument/2006/relationships/hyperlink" Target="#INI!A1"/><Relationship Id="rId6" Type="http://schemas.openxmlformats.org/officeDocument/2006/relationships/hyperlink" Target="#&#193;reas!A1"/><Relationship Id="rId11" Type="http://schemas.openxmlformats.org/officeDocument/2006/relationships/hyperlink" Target="#Rel_SWOT!A1"/><Relationship Id="rId5" Type="http://schemas.openxmlformats.org/officeDocument/2006/relationships/hyperlink" Target="#PA!A1"/><Relationship Id="rId15" Type="http://schemas.openxmlformats.org/officeDocument/2006/relationships/hyperlink" Target="https://luz.vc/?utm_source=referral&amp;utm_medium=produtos&amp;utm_campaign=swot4" TargetMode="External"/><Relationship Id="rId10" Type="http://schemas.openxmlformats.org/officeDocument/2006/relationships/hyperlink" Target="#Cruzamento!A1"/><Relationship Id="rId4" Type="http://schemas.openxmlformats.org/officeDocument/2006/relationships/hyperlink" Target="#LUZ!A1"/><Relationship Id="rId9" Type="http://schemas.openxmlformats.org/officeDocument/2006/relationships/hyperlink" Target="#'Matriz SWOT'!A1"/><Relationship Id="rId14" Type="http://schemas.openxmlformats.org/officeDocument/2006/relationships/hyperlink" Target="https://cursos.luz.vc/?utm_source=referral&amp;utm_medium=produtos&amp;utm_campaign=swot4"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Rel_SWOT!A1"/><Relationship Id="rId13" Type="http://schemas.openxmlformats.org/officeDocument/2006/relationships/image" Target="../media/image1.png"/><Relationship Id="rId3" Type="http://schemas.openxmlformats.org/officeDocument/2006/relationships/hyperlink" Target="#PA!A1"/><Relationship Id="rId7" Type="http://schemas.openxmlformats.org/officeDocument/2006/relationships/hyperlink" Target="#Cruzamento!A1"/><Relationship Id="rId12" Type="http://schemas.openxmlformats.org/officeDocument/2006/relationships/hyperlink" Target="https://www.youtube.com/watch?v=96_kcmPHM7E&amp;list=PLWta3T-QZpj61w3UuBhqvMNvpbfbDm_Ty" TargetMode="External"/><Relationship Id="rId2" Type="http://schemas.openxmlformats.org/officeDocument/2006/relationships/hyperlink" Target="#Cadastro!A1"/><Relationship Id="rId1" Type="http://schemas.openxmlformats.org/officeDocument/2006/relationships/hyperlink" Target="#&#193;reas!A1"/><Relationship Id="rId6" Type="http://schemas.openxmlformats.org/officeDocument/2006/relationships/hyperlink" Target="#'Matriz SWOT'!A1"/><Relationship Id="rId11" Type="http://schemas.openxmlformats.org/officeDocument/2006/relationships/image" Target="../media/image2.png"/><Relationship Id="rId5" Type="http://schemas.openxmlformats.org/officeDocument/2006/relationships/hyperlink" Target="#Oportunidades!A1"/><Relationship Id="rId10" Type="http://schemas.openxmlformats.org/officeDocument/2006/relationships/hyperlink" Target="#INI!A1"/><Relationship Id="rId4" Type="http://schemas.openxmlformats.org/officeDocument/2006/relationships/hyperlink" Target="#For&#231;as!A1"/><Relationship Id="rId9" Type="http://schemas.openxmlformats.org/officeDocument/2006/relationships/hyperlink" Target="#Dash1!A1"/></Relationships>
</file>

<file path=xl/drawings/_rels/drawing4.xml.rels><?xml version="1.0" encoding="UTF-8" standalone="yes"?>
<Relationships xmlns="http://schemas.openxmlformats.org/package/2006/relationships"><Relationship Id="rId8" Type="http://schemas.openxmlformats.org/officeDocument/2006/relationships/hyperlink" Target="#Rel_SWOT!A1"/><Relationship Id="rId13" Type="http://schemas.openxmlformats.org/officeDocument/2006/relationships/image" Target="../media/image1.png"/><Relationship Id="rId3" Type="http://schemas.openxmlformats.org/officeDocument/2006/relationships/hyperlink" Target="#PA!A1"/><Relationship Id="rId7" Type="http://schemas.openxmlformats.org/officeDocument/2006/relationships/hyperlink" Target="#Cruzamento!A1"/><Relationship Id="rId12" Type="http://schemas.openxmlformats.org/officeDocument/2006/relationships/hyperlink" Target="https://www.youtube.com/watch?v=AVNe1eXq2AE&amp;index=2&amp;list=PLWta3T-QZpj61w3UuBhqvMNvpbfbDm_Ty" TargetMode="External"/><Relationship Id="rId2" Type="http://schemas.openxmlformats.org/officeDocument/2006/relationships/hyperlink" Target="#Fraquezas!A1"/><Relationship Id="rId1" Type="http://schemas.openxmlformats.org/officeDocument/2006/relationships/hyperlink" Target="#For&#231;as!A1"/><Relationship Id="rId6" Type="http://schemas.openxmlformats.org/officeDocument/2006/relationships/hyperlink" Target="#'Matriz SWOT'!A1"/><Relationship Id="rId11" Type="http://schemas.openxmlformats.org/officeDocument/2006/relationships/image" Target="../media/image2.png"/><Relationship Id="rId5" Type="http://schemas.openxmlformats.org/officeDocument/2006/relationships/hyperlink" Target="#Oportunidades!A1"/><Relationship Id="rId10" Type="http://schemas.openxmlformats.org/officeDocument/2006/relationships/hyperlink" Target="#INI!A1"/><Relationship Id="rId4" Type="http://schemas.openxmlformats.org/officeDocument/2006/relationships/hyperlink" Target="#&#193;reas!A1"/><Relationship Id="rId9" Type="http://schemas.openxmlformats.org/officeDocument/2006/relationships/hyperlink" Target="#Dash1!A1"/></Relationships>
</file>

<file path=xl/drawings/_rels/drawing5.xml.rels><?xml version="1.0" encoding="UTF-8" standalone="yes"?>
<Relationships xmlns="http://schemas.openxmlformats.org/package/2006/relationships"><Relationship Id="rId8" Type="http://schemas.openxmlformats.org/officeDocument/2006/relationships/hyperlink" Target="#Rel_SWOT!A1"/><Relationship Id="rId13" Type="http://schemas.openxmlformats.org/officeDocument/2006/relationships/image" Target="../media/image1.png"/><Relationship Id="rId3" Type="http://schemas.openxmlformats.org/officeDocument/2006/relationships/hyperlink" Target="#PA!A1"/><Relationship Id="rId7" Type="http://schemas.openxmlformats.org/officeDocument/2006/relationships/hyperlink" Target="#Cruzamento!A1"/><Relationship Id="rId12" Type="http://schemas.openxmlformats.org/officeDocument/2006/relationships/hyperlink" Target="https://www.youtube.com/watch?v=AVNe1eXq2AE&amp;index=2&amp;list=PLWta3T-QZpj61w3UuBhqvMNvpbfbDm_Ty" TargetMode="External"/><Relationship Id="rId2" Type="http://schemas.openxmlformats.org/officeDocument/2006/relationships/hyperlink" Target="#Fraquezas!A1"/><Relationship Id="rId1" Type="http://schemas.openxmlformats.org/officeDocument/2006/relationships/hyperlink" Target="#For&#231;as!A1"/><Relationship Id="rId6" Type="http://schemas.openxmlformats.org/officeDocument/2006/relationships/hyperlink" Target="#'Matriz SWOT'!A1"/><Relationship Id="rId11" Type="http://schemas.openxmlformats.org/officeDocument/2006/relationships/image" Target="../media/image2.png"/><Relationship Id="rId5" Type="http://schemas.openxmlformats.org/officeDocument/2006/relationships/hyperlink" Target="#Oportunidades!A1"/><Relationship Id="rId10" Type="http://schemas.openxmlformats.org/officeDocument/2006/relationships/hyperlink" Target="#INI!A1"/><Relationship Id="rId4" Type="http://schemas.openxmlformats.org/officeDocument/2006/relationships/hyperlink" Target="#&#193;reas!A1"/><Relationship Id="rId9" Type="http://schemas.openxmlformats.org/officeDocument/2006/relationships/hyperlink" Target="#Dash1!A1"/></Relationships>
</file>

<file path=xl/drawings/_rels/drawing6.xml.rels><?xml version="1.0" encoding="UTF-8" standalone="yes"?>
<Relationships xmlns="http://schemas.openxmlformats.org/package/2006/relationships"><Relationship Id="rId8" Type="http://schemas.openxmlformats.org/officeDocument/2006/relationships/hyperlink" Target="#Rel_SWOT!A1"/><Relationship Id="rId13" Type="http://schemas.openxmlformats.org/officeDocument/2006/relationships/image" Target="../media/image1.png"/><Relationship Id="rId3" Type="http://schemas.openxmlformats.org/officeDocument/2006/relationships/hyperlink" Target="#PA!A1"/><Relationship Id="rId7" Type="http://schemas.openxmlformats.org/officeDocument/2006/relationships/hyperlink" Target="#Cruzamento!A1"/><Relationship Id="rId12" Type="http://schemas.openxmlformats.org/officeDocument/2006/relationships/hyperlink" Target="https://www.youtube.com/watch?v=AVNe1eXq2AE&amp;index=2&amp;list=PLWta3T-QZpj61w3UuBhqvMNvpbfbDm_Ty" TargetMode="External"/><Relationship Id="rId2" Type="http://schemas.openxmlformats.org/officeDocument/2006/relationships/hyperlink" Target="#Amea&#231;as!A1"/><Relationship Id="rId1" Type="http://schemas.openxmlformats.org/officeDocument/2006/relationships/hyperlink" Target="#Oportunidades!A1"/><Relationship Id="rId6" Type="http://schemas.openxmlformats.org/officeDocument/2006/relationships/hyperlink" Target="#'Matriz SWOT'!A1"/><Relationship Id="rId11" Type="http://schemas.openxmlformats.org/officeDocument/2006/relationships/image" Target="../media/image2.png"/><Relationship Id="rId5" Type="http://schemas.openxmlformats.org/officeDocument/2006/relationships/hyperlink" Target="#For&#231;as!A1"/><Relationship Id="rId10" Type="http://schemas.openxmlformats.org/officeDocument/2006/relationships/hyperlink" Target="#INI!A1"/><Relationship Id="rId4" Type="http://schemas.openxmlformats.org/officeDocument/2006/relationships/hyperlink" Target="#&#193;reas!A1"/><Relationship Id="rId9" Type="http://schemas.openxmlformats.org/officeDocument/2006/relationships/hyperlink" Target="#Dash1!A1"/></Relationships>
</file>

<file path=xl/drawings/_rels/drawing7.xml.rels><?xml version="1.0" encoding="UTF-8" standalone="yes"?>
<Relationships xmlns="http://schemas.openxmlformats.org/package/2006/relationships"><Relationship Id="rId8" Type="http://schemas.openxmlformats.org/officeDocument/2006/relationships/hyperlink" Target="#Rel_SWOT!A1"/><Relationship Id="rId13" Type="http://schemas.openxmlformats.org/officeDocument/2006/relationships/image" Target="../media/image1.png"/><Relationship Id="rId3" Type="http://schemas.openxmlformats.org/officeDocument/2006/relationships/hyperlink" Target="#PA!A1"/><Relationship Id="rId7" Type="http://schemas.openxmlformats.org/officeDocument/2006/relationships/hyperlink" Target="#Cruzamento!A1"/><Relationship Id="rId12" Type="http://schemas.openxmlformats.org/officeDocument/2006/relationships/hyperlink" Target="https://www.youtube.com/watch?v=AVNe1eXq2AE&amp;index=2&amp;list=PLWta3T-QZpj61w3UuBhqvMNvpbfbDm_Ty" TargetMode="External"/><Relationship Id="rId2" Type="http://schemas.openxmlformats.org/officeDocument/2006/relationships/hyperlink" Target="#Amea&#231;as!A1"/><Relationship Id="rId1" Type="http://schemas.openxmlformats.org/officeDocument/2006/relationships/hyperlink" Target="#Oportunidades!A1"/><Relationship Id="rId6" Type="http://schemas.openxmlformats.org/officeDocument/2006/relationships/hyperlink" Target="#'Matriz SWOT'!A1"/><Relationship Id="rId11" Type="http://schemas.openxmlformats.org/officeDocument/2006/relationships/image" Target="../media/image2.png"/><Relationship Id="rId5" Type="http://schemas.openxmlformats.org/officeDocument/2006/relationships/hyperlink" Target="#For&#231;as!A1"/><Relationship Id="rId10" Type="http://schemas.openxmlformats.org/officeDocument/2006/relationships/hyperlink" Target="#INI!A1"/><Relationship Id="rId4" Type="http://schemas.openxmlformats.org/officeDocument/2006/relationships/hyperlink" Target="#&#193;reas!A1"/><Relationship Id="rId9" Type="http://schemas.openxmlformats.org/officeDocument/2006/relationships/hyperlink" Target="#Dash1!A1"/></Relationships>
</file>

<file path=xl/drawings/_rels/drawing8.xml.rels><?xml version="1.0" encoding="UTF-8" standalone="yes"?>
<Relationships xmlns="http://schemas.openxmlformats.org/package/2006/relationships"><Relationship Id="rId8" Type="http://schemas.openxmlformats.org/officeDocument/2006/relationships/hyperlink" Target="#Dash1!A1"/><Relationship Id="rId3" Type="http://schemas.openxmlformats.org/officeDocument/2006/relationships/hyperlink" Target="#&#193;reas!A1"/><Relationship Id="rId7" Type="http://schemas.openxmlformats.org/officeDocument/2006/relationships/hyperlink" Target="#Rel_SWOT!A1"/><Relationship Id="rId12" Type="http://schemas.openxmlformats.org/officeDocument/2006/relationships/image" Target="../media/image1.png"/><Relationship Id="rId2" Type="http://schemas.openxmlformats.org/officeDocument/2006/relationships/hyperlink" Target="#PA!A1"/><Relationship Id="rId1" Type="http://schemas.openxmlformats.org/officeDocument/2006/relationships/hyperlink" Target="#'Matriz SWOT'!A1"/><Relationship Id="rId6" Type="http://schemas.openxmlformats.org/officeDocument/2006/relationships/hyperlink" Target="#Cruzamento!A1"/><Relationship Id="rId11" Type="http://schemas.openxmlformats.org/officeDocument/2006/relationships/hyperlink" Target="https://www.youtube.com/watch?v=8XU0PW4kWp0&amp;list=PLWta3T-QZpj61w3UuBhqvMNvpbfbDm_Ty&amp;index=3" TargetMode="External"/><Relationship Id="rId5" Type="http://schemas.openxmlformats.org/officeDocument/2006/relationships/hyperlink" Target="#Oportunidades!A1"/><Relationship Id="rId10" Type="http://schemas.openxmlformats.org/officeDocument/2006/relationships/image" Target="../media/image2.png"/><Relationship Id="rId4" Type="http://schemas.openxmlformats.org/officeDocument/2006/relationships/hyperlink" Target="#For&#231;as!A1"/><Relationship Id="rId9" Type="http://schemas.openxmlformats.org/officeDocument/2006/relationships/hyperlink" Target="#INI!A1"/></Relationships>
</file>

<file path=xl/drawings/_rels/drawing9.xml.rels><?xml version="1.0" encoding="UTF-8" standalone="yes"?>
<Relationships xmlns="http://schemas.openxmlformats.org/package/2006/relationships"><Relationship Id="rId8" Type="http://schemas.openxmlformats.org/officeDocument/2006/relationships/hyperlink" Target="#Dash1!A1"/><Relationship Id="rId3" Type="http://schemas.openxmlformats.org/officeDocument/2006/relationships/hyperlink" Target="#&#193;reas!A1"/><Relationship Id="rId7" Type="http://schemas.openxmlformats.org/officeDocument/2006/relationships/hyperlink" Target="#Rel_SWOT!A1"/><Relationship Id="rId12" Type="http://schemas.openxmlformats.org/officeDocument/2006/relationships/image" Target="../media/image1.png"/><Relationship Id="rId2" Type="http://schemas.openxmlformats.org/officeDocument/2006/relationships/hyperlink" Target="#PA!A1"/><Relationship Id="rId1" Type="http://schemas.openxmlformats.org/officeDocument/2006/relationships/hyperlink" Target="#Cruzamento!A1"/><Relationship Id="rId6" Type="http://schemas.openxmlformats.org/officeDocument/2006/relationships/hyperlink" Target="#'Matriz SWOT'!A1"/><Relationship Id="rId11" Type="http://schemas.openxmlformats.org/officeDocument/2006/relationships/hyperlink" Target="https://www.youtube.com/watch?v=uD0RD4M8tN8&amp;index=4&amp;list=PLWta3T-QZpj61w3UuBhqvMNvpbfbDm_Ty" TargetMode="External"/><Relationship Id="rId5" Type="http://schemas.openxmlformats.org/officeDocument/2006/relationships/hyperlink" Target="#Oportunidades!A1"/><Relationship Id="rId10" Type="http://schemas.openxmlformats.org/officeDocument/2006/relationships/image" Target="../media/image2.png"/><Relationship Id="rId4" Type="http://schemas.openxmlformats.org/officeDocument/2006/relationships/hyperlink" Target="#For&#231;as!A1"/><Relationship Id="rId9" Type="http://schemas.openxmlformats.org/officeDocument/2006/relationships/hyperlink" Target="#INI!A1"/></Relationships>
</file>

<file path=xl/drawings/drawing1.xml><?xml version="1.0" encoding="utf-8"?>
<xdr:wsDr xmlns:xdr="http://schemas.openxmlformats.org/drawingml/2006/spreadsheetDrawing" xmlns:a="http://schemas.openxmlformats.org/drawingml/2006/main">
  <xdr:absoluteAnchor>
    <xdr:pos x="2124075" y="1623483"/>
    <xdr:ext cx="15160625" cy="0"/>
    <xdr:cxnSp macro="">
      <xdr:nvCxnSpPr>
        <xdr:cNvPr id="14" name="Conector reto 13">
          <a:extLst>
            <a:ext uri="{FF2B5EF4-FFF2-40B4-BE49-F238E27FC236}">
              <a16:creationId xmlns:a16="http://schemas.microsoft.com/office/drawing/2014/main" id="{00000000-0008-0000-0000-00000E000000}"/>
            </a:ext>
          </a:extLst>
        </xdr:cNvPr>
        <xdr:cNvCxnSpPr/>
      </xdr:nvCxnSpPr>
      <xdr:spPr>
        <a:xfrm>
          <a:off x="2124075" y="1623483"/>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twoCellAnchor editAs="absolute">
    <xdr:from>
      <xdr:col>12</xdr:col>
      <xdr:colOff>1346200</xdr:colOff>
      <xdr:row>5</xdr:row>
      <xdr:rowOff>295275</xdr:rowOff>
    </xdr:from>
    <xdr:to>
      <xdr:col>12</xdr:col>
      <xdr:colOff>1708150</xdr:colOff>
      <xdr:row>6</xdr:row>
      <xdr:rowOff>176741</xdr:rowOff>
    </xdr:to>
    <xdr:pic>
      <xdr:nvPicPr>
        <xdr:cNvPr id="1216" name="Imagem 19">
          <a:hlinkClick xmlns:r="http://schemas.openxmlformats.org/officeDocument/2006/relationships" r:id="rId1"/>
          <a:extLst>
            <a:ext uri="{FF2B5EF4-FFF2-40B4-BE49-F238E27FC236}">
              <a16:creationId xmlns:a16="http://schemas.microsoft.com/office/drawing/2014/main" id="{00000000-0008-0000-0000-0000C00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77175" y="1990725"/>
          <a:ext cx="3619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2106083" y="3947581"/>
    <xdr:ext cx="15160625" cy="0"/>
    <xdr:cxnSp macro="">
      <xdr:nvCxnSpPr>
        <xdr:cNvPr id="38" name="Conector reto 37">
          <a:extLst>
            <a:ext uri="{FF2B5EF4-FFF2-40B4-BE49-F238E27FC236}">
              <a16:creationId xmlns:a16="http://schemas.microsoft.com/office/drawing/2014/main" id="{00000000-0008-0000-0000-000026000000}"/>
            </a:ext>
          </a:extLst>
        </xdr:cNvPr>
        <xdr:cNvCxnSpPr/>
      </xdr:nvCxnSpPr>
      <xdr:spPr>
        <a:xfrm>
          <a:off x="2106083" y="3947581"/>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5598584"/>
    <xdr:ext cx="15160625" cy="0"/>
    <xdr:cxnSp macro="">
      <xdr:nvCxnSpPr>
        <xdr:cNvPr id="39" name="Conector reto 38">
          <a:extLst>
            <a:ext uri="{FF2B5EF4-FFF2-40B4-BE49-F238E27FC236}">
              <a16:creationId xmlns:a16="http://schemas.microsoft.com/office/drawing/2014/main" id="{00000000-0008-0000-0000-000027000000}"/>
            </a:ext>
          </a:extLst>
        </xdr:cNvPr>
        <xdr:cNvCxnSpPr/>
      </xdr:nvCxnSpPr>
      <xdr:spPr>
        <a:xfrm>
          <a:off x="2106083" y="5598584"/>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7154346"/>
    <xdr:ext cx="15160625" cy="0"/>
    <xdr:cxnSp macro="">
      <xdr:nvCxnSpPr>
        <xdr:cNvPr id="40" name="Conector reto 39">
          <a:extLst>
            <a:ext uri="{FF2B5EF4-FFF2-40B4-BE49-F238E27FC236}">
              <a16:creationId xmlns:a16="http://schemas.microsoft.com/office/drawing/2014/main" id="{00000000-0008-0000-0000-000028000000}"/>
            </a:ext>
          </a:extLst>
        </xdr:cNvPr>
        <xdr:cNvCxnSpPr/>
      </xdr:nvCxnSpPr>
      <xdr:spPr>
        <a:xfrm>
          <a:off x="2106083" y="7154346"/>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11101921"/>
    <xdr:ext cx="15160625" cy="0"/>
    <xdr:cxnSp macro="">
      <xdr:nvCxnSpPr>
        <xdr:cNvPr id="41" name="Conector reto 40">
          <a:extLst>
            <a:ext uri="{FF2B5EF4-FFF2-40B4-BE49-F238E27FC236}">
              <a16:creationId xmlns:a16="http://schemas.microsoft.com/office/drawing/2014/main" id="{00000000-0008-0000-0000-000029000000}"/>
            </a:ext>
          </a:extLst>
        </xdr:cNvPr>
        <xdr:cNvCxnSpPr/>
      </xdr:nvCxnSpPr>
      <xdr:spPr>
        <a:xfrm>
          <a:off x="2106083" y="11101921"/>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8784175"/>
    <xdr:ext cx="15160625" cy="0"/>
    <xdr:cxnSp macro="">
      <xdr:nvCxnSpPr>
        <xdr:cNvPr id="42" name="Conector reto 41">
          <a:extLst>
            <a:ext uri="{FF2B5EF4-FFF2-40B4-BE49-F238E27FC236}">
              <a16:creationId xmlns:a16="http://schemas.microsoft.com/office/drawing/2014/main" id="{00000000-0008-0000-0000-00002A000000}"/>
            </a:ext>
          </a:extLst>
        </xdr:cNvPr>
        <xdr:cNvCxnSpPr/>
      </xdr:nvCxnSpPr>
      <xdr:spPr>
        <a:xfrm>
          <a:off x="2106083" y="8784175"/>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9831927"/>
    <xdr:ext cx="15160625" cy="0"/>
    <xdr:cxnSp macro="">
      <xdr:nvCxnSpPr>
        <xdr:cNvPr id="43" name="Conector reto 42">
          <a:extLst>
            <a:ext uri="{FF2B5EF4-FFF2-40B4-BE49-F238E27FC236}">
              <a16:creationId xmlns:a16="http://schemas.microsoft.com/office/drawing/2014/main" id="{00000000-0008-0000-0000-00002B000000}"/>
            </a:ext>
          </a:extLst>
        </xdr:cNvPr>
        <xdr:cNvCxnSpPr/>
      </xdr:nvCxnSpPr>
      <xdr:spPr>
        <a:xfrm>
          <a:off x="2106083" y="9831927"/>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twoCellAnchor>
    <xdr:from>
      <xdr:col>7</xdr:col>
      <xdr:colOff>190515</xdr:colOff>
      <xdr:row>18</xdr:row>
      <xdr:rowOff>21167</xdr:rowOff>
    </xdr:from>
    <xdr:to>
      <xdr:col>9</xdr:col>
      <xdr:colOff>539765</xdr:colOff>
      <xdr:row>19</xdr:row>
      <xdr:rowOff>0</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4953015" y="2106084"/>
          <a:ext cx="1534583"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7</xdr:col>
      <xdr:colOff>455043</xdr:colOff>
      <xdr:row>27</xdr:row>
      <xdr:rowOff>31750</xdr:rowOff>
    </xdr:from>
    <xdr:to>
      <xdr:col>10</xdr:col>
      <xdr:colOff>211626</xdr:colOff>
      <xdr:row>28</xdr:row>
      <xdr:rowOff>10583</xdr:rowOff>
    </xdr:to>
    <xdr:sp macro="" textlink="">
      <xdr:nvSpPr>
        <xdr:cNvPr id="35" name="Retângulo 34">
          <a:hlinkClick xmlns:r="http://schemas.openxmlformats.org/officeDocument/2006/relationships" r:id="rId4"/>
          <a:extLst>
            <a:ext uri="{FF2B5EF4-FFF2-40B4-BE49-F238E27FC236}">
              <a16:creationId xmlns:a16="http://schemas.microsoft.com/office/drawing/2014/main" id="{00000000-0008-0000-0000-000023000000}"/>
            </a:ext>
          </a:extLst>
        </xdr:cNvPr>
        <xdr:cNvSpPr/>
      </xdr:nvSpPr>
      <xdr:spPr>
        <a:xfrm>
          <a:off x="5217543" y="4529667"/>
          <a:ext cx="1534583"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7</xdr:col>
      <xdr:colOff>254009</xdr:colOff>
      <xdr:row>36</xdr:row>
      <xdr:rowOff>10582</xdr:rowOff>
    </xdr:from>
    <xdr:to>
      <xdr:col>10</xdr:col>
      <xdr:colOff>10592</xdr:colOff>
      <xdr:row>36</xdr:row>
      <xdr:rowOff>317498</xdr:rowOff>
    </xdr:to>
    <xdr:sp macro="" textlink="">
      <xdr:nvSpPr>
        <xdr:cNvPr id="44" name="Retângulo 43">
          <a:hlinkClick xmlns:r="http://schemas.openxmlformats.org/officeDocument/2006/relationships" r:id="rId5"/>
          <a:extLst>
            <a:ext uri="{FF2B5EF4-FFF2-40B4-BE49-F238E27FC236}">
              <a16:creationId xmlns:a16="http://schemas.microsoft.com/office/drawing/2014/main" id="{00000000-0008-0000-0000-00002C000000}"/>
            </a:ext>
          </a:extLst>
        </xdr:cNvPr>
        <xdr:cNvSpPr/>
      </xdr:nvSpPr>
      <xdr:spPr>
        <a:xfrm>
          <a:off x="5016509" y="6974415"/>
          <a:ext cx="1534583"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7</xdr:col>
      <xdr:colOff>444504</xdr:colOff>
      <xdr:row>44</xdr:row>
      <xdr:rowOff>21167</xdr:rowOff>
    </xdr:from>
    <xdr:to>
      <xdr:col>10</xdr:col>
      <xdr:colOff>201087</xdr:colOff>
      <xdr:row>45</xdr:row>
      <xdr:rowOff>0</xdr:rowOff>
    </xdr:to>
    <xdr:sp macro="" textlink="">
      <xdr:nvSpPr>
        <xdr:cNvPr id="47" name="Retângulo 46">
          <a:hlinkClick xmlns:r="http://schemas.openxmlformats.org/officeDocument/2006/relationships" r:id="rId6"/>
          <a:extLst>
            <a:ext uri="{FF2B5EF4-FFF2-40B4-BE49-F238E27FC236}">
              <a16:creationId xmlns:a16="http://schemas.microsoft.com/office/drawing/2014/main" id="{00000000-0008-0000-0000-00002F000000}"/>
            </a:ext>
          </a:extLst>
        </xdr:cNvPr>
        <xdr:cNvSpPr/>
      </xdr:nvSpPr>
      <xdr:spPr>
        <a:xfrm>
          <a:off x="5207004" y="9641417"/>
          <a:ext cx="1534583"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7</xdr:col>
      <xdr:colOff>254036</xdr:colOff>
      <xdr:row>48</xdr:row>
      <xdr:rowOff>21166</xdr:rowOff>
    </xdr:from>
    <xdr:to>
      <xdr:col>10</xdr:col>
      <xdr:colOff>349286</xdr:colOff>
      <xdr:row>48</xdr:row>
      <xdr:rowOff>328082</xdr:rowOff>
    </xdr:to>
    <xdr:sp macro="" textlink="">
      <xdr:nvSpPr>
        <xdr:cNvPr id="50" name="Retângulo 49">
          <a:hlinkClick xmlns:r="http://schemas.openxmlformats.org/officeDocument/2006/relationships" r:id="rId7"/>
          <a:extLst>
            <a:ext uri="{FF2B5EF4-FFF2-40B4-BE49-F238E27FC236}">
              <a16:creationId xmlns:a16="http://schemas.microsoft.com/office/drawing/2014/main" id="{00000000-0008-0000-0000-000032000000}"/>
            </a:ext>
          </a:extLst>
        </xdr:cNvPr>
        <xdr:cNvSpPr/>
      </xdr:nvSpPr>
      <xdr:spPr>
        <a:xfrm>
          <a:off x="5524536" y="10085916"/>
          <a:ext cx="2042583"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6</xdr:col>
      <xdr:colOff>656172</xdr:colOff>
      <xdr:row>53</xdr:row>
      <xdr:rowOff>21165</xdr:rowOff>
    </xdr:from>
    <xdr:to>
      <xdr:col>9</xdr:col>
      <xdr:colOff>243422</xdr:colOff>
      <xdr:row>53</xdr:row>
      <xdr:rowOff>328080</xdr:rowOff>
    </xdr:to>
    <xdr:sp macro="" textlink="">
      <xdr:nvSpPr>
        <xdr:cNvPr id="53" name="Retângulo 52">
          <a:hlinkClick xmlns:r="http://schemas.openxmlformats.org/officeDocument/2006/relationships" r:id="rId8"/>
          <a:extLst>
            <a:ext uri="{FF2B5EF4-FFF2-40B4-BE49-F238E27FC236}">
              <a16:creationId xmlns:a16="http://schemas.microsoft.com/office/drawing/2014/main" id="{00000000-0008-0000-0000-000035000000}"/>
            </a:ext>
          </a:extLst>
        </xdr:cNvPr>
        <xdr:cNvSpPr/>
      </xdr:nvSpPr>
      <xdr:spPr>
        <a:xfrm>
          <a:off x="5164672" y="10773832"/>
          <a:ext cx="1703917" cy="30691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8</xdr:col>
      <xdr:colOff>349292</xdr:colOff>
      <xdr:row>66</xdr:row>
      <xdr:rowOff>10583</xdr:rowOff>
    </xdr:from>
    <xdr:to>
      <xdr:col>11</xdr:col>
      <xdr:colOff>275209</xdr:colOff>
      <xdr:row>66</xdr:row>
      <xdr:rowOff>317499</xdr:rowOff>
    </xdr:to>
    <xdr:sp macro="" textlink="">
      <xdr:nvSpPr>
        <xdr:cNvPr id="56" name="Retângulo 55">
          <a:hlinkClick xmlns:r="http://schemas.openxmlformats.org/officeDocument/2006/relationships" r:id="rId9"/>
          <a:extLst>
            <a:ext uri="{FF2B5EF4-FFF2-40B4-BE49-F238E27FC236}">
              <a16:creationId xmlns:a16="http://schemas.microsoft.com/office/drawing/2014/main" id="{00000000-0008-0000-0000-000038000000}"/>
            </a:ext>
          </a:extLst>
        </xdr:cNvPr>
        <xdr:cNvSpPr/>
      </xdr:nvSpPr>
      <xdr:spPr>
        <a:xfrm>
          <a:off x="6381792" y="11842750"/>
          <a:ext cx="1703917"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7</xdr:col>
      <xdr:colOff>190515</xdr:colOff>
      <xdr:row>9</xdr:row>
      <xdr:rowOff>21167</xdr:rowOff>
    </xdr:from>
    <xdr:to>
      <xdr:col>9</xdr:col>
      <xdr:colOff>539765</xdr:colOff>
      <xdr:row>10</xdr:row>
      <xdr:rowOff>0</xdr:rowOff>
    </xdr:to>
    <xdr:sp macro="" textlink="">
      <xdr:nvSpPr>
        <xdr:cNvPr id="61" name="Retângulo 60">
          <a:hlinkClick xmlns:r="http://schemas.openxmlformats.org/officeDocument/2006/relationships" r:id="rId10"/>
          <a:extLst>
            <a:ext uri="{FF2B5EF4-FFF2-40B4-BE49-F238E27FC236}">
              <a16:creationId xmlns:a16="http://schemas.microsoft.com/office/drawing/2014/main" id="{00000000-0008-0000-0000-00003D000000}"/>
            </a:ext>
          </a:extLst>
        </xdr:cNvPr>
        <xdr:cNvSpPr/>
      </xdr:nvSpPr>
      <xdr:spPr>
        <a:xfrm>
          <a:off x="5461015" y="3884084"/>
          <a:ext cx="1703917" cy="3069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twoCellAnchor>
    <xdr:from>
      <xdr:col>8</xdr:col>
      <xdr:colOff>486836</xdr:colOff>
      <xdr:row>58</xdr:row>
      <xdr:rowOff>21165</xdr:rowOff>
    </xdr:from>
    <xdr:to>
      <xdr:col>11</xdr:col>
      <xdr:colOff>412753</xdr:colOff>
      <xdr:row>58</xdr:row>
      <xdr:rowOff>328080</xdr:rowOff>
    </xdr:to>
    <xdr:sp macro="" textlink="">
      <xdr:nvSpPr>
        <xdr:cNvPr id="62" name="Retângulo 61">
          <a:hlinkClick xmlns:r="http://schemas.openxmlformats.org/officeDocument/2006/relationships" r:id="rId11"/>
          <a:extLst>
            <a:ext uri="{FF2B5EF4-FFF2-40B4-BE49-F238E27FC236}">
              <a16:creationId xmlns:a16="http://schemas.microsoft.com/office/drawing/2014/main" id="{00000000-0008-0000-0000-00003E000000}"/>
            </a:ext>
          </a:extLst>
        </xdr:cNvPr>
        <xdr:cNvSpPr/>
      </xdr:nvSpPr>
      <xdr:spPr>
        <a:xfrm>
          <a:off x="6519336" y="12572998"/>
          <a:ext cx="1703917" cy="30691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400">
              <a:solidFill>
                <a:srgbClr val="3366CC"/>
              </a:solidFill>
            </a:rPr>
            <a:t>ASSISTA AO VÍDEO</a:t>
          </a:r>
        </a:p>
      </xdr:txBody>
    </xdr:sp>
    <xdr:clientData/>
  </xdr:twoCellAnchor>
  <xdr:absoluteAnchor>
    <xdr:pos x="2106083" y="12350754"/>
    <xdr:ext cx="15160625" cy="0"/>
    <xdr:cxnSp macro="">
      <xdr:nvCxnSpPr>
        <xdr:cNvPr id="64" name="Conector reto 63">
          <a:extLst>
            <a:ext uri="{FF2B5EF4-FFF2-40B4-BE49-F238E27FC236}">
              <a16:creationId xmlns:a16="http://schemas.microsoft.com/office/drawing/2014/main" id="{00000000-0008-0000-0000-000040000000}"/>
            </a:ext>
          </a:extLst>
        </xdr:cNvPr>
        <xdr:cNvCxnSpPr/>
      </xdr:nvCxnSpPr>
      <xdr:spPr>
        <a:xfrm>
          <a:off x="2106083" y="12350754"/>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2106083" y="14393331"/>
    <xdr:ext cx="15160625" cy="0"/>
    <xdr:cxnSp macro="">
      <xdr:nvCxnSpPr>
        <xdr:cNvPr id="65" name="Conector reto 64">
          <a:extLst>
            <a:ext uri="{FF2B5EF4-FFF2-40B4-BE49-F238E27FC236}">
              <a16:creationId xmlns:a16="http://schemas.microsoft.com/office/drawing/2014/main" id="{00000000-0008-0000-0000-000041000000}"/>
            </a:ext>
          </a:extLst>
        </xdr:cNvPr>
        <xdr:cNvCxnSpPr/>
      </xdr:nvCxnSpPr>
      <xdr:spPr>
        <a:xfrm>
          <a:off x="2106083" y="14393331"/>
          <a:ext cx="15160625" cy="0"/>
        </a:xfrm>
        <a:prstGeom prst="line">
          <a:avLst/>
        </a:prstGeom>
        <a:ln>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absoluteAnchor>
  <xdr:twoCellAnchor editAs="absolute">
    <xdr:from>
      <xdr:col>3</xdr:col>
      <xdr:colOff>31754</xdr:colOff>
      <xdr:row>1</xdr:row>
      <xdr:rowOff>95250</xdr:rowOff>
    </xdr:from>
    <xdr:to>
      <xdr:col>5</xdr:col>
      <xdr:colOff>306921</xdr:colOff>
      <xdr:row>2</xdr:row>
      <xdr:rowOff>13567</xdr:rowOff>
    </xdr:to>
    <xdr:sp macro="" textlink="">
      <xdr:nvSpPr>
        <xdr:cNvPr id="63" name="Retângulo 62">
          <a:hlinkClick xmlns:r="http://schemas.openxmlformats.org/officeDocument/2006/relationships" r:id="rId12"/>
          <a:extLst>
            <a:ext uri="{FF2B5EF4-FFF2-40B4-BE49-F238E27FC236}">
              <a16:creationId xmlns:a16="http://schemas.microsoft.com/office/drawing/2014/main" id="{00000000-0008-0000-0000-00003F000000}"/>
            </a:ext>
          </a:extLst>
        </xdr:cNvPr>
        <xdr:cNvSpPr/>
      </xdr:nvSpPr>
      <xdr:spPr>
        <a:xfrm>
          <a:off x="941921" y="592667"/>
          <a:ext cx="124883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PASSO A PASSO</a:t>
          </a:r>
        </a:p>
      </xdr:txBody>
    </xdr:sp>
    <xdr:clientData/>
  </xdr:twoCellAnchor>
  <xdr:twoCellAnchor editAs="absolute">
    <xdr:from>
      <xdr:col>5</xdr:col>
      <xdr:colOff>321738</xdr:colOff>
      <xdr:row>1</xdr:row>
      <xdr:rowOff>88901</xdr:rowOff>
    </xdr:from>
    <xdr:to>
      <xdr:col>7</xdr:col>
      <xdr:colOff>433917</xdr:colOff>
      <xdr:row>2</xdr:row>
      <xdr:rowOff>7218</xdr:rowOff>
    </xdr:to>
    <xdr:sp macro="" textlink="">
      <xdr:nvSpPr>
        <xdr:cNvPr id="66" name="Retângulo 65">
          <a:hlinkClick xmlns:r="http://schemas.openxmlformats.org/officeDocument/2006/relationships" r:id="rId13"/>
          <a:extLst>
            <a:ext uri="{FF2B5EF4-FFF2-40B4-BE49-F238E27FC236}">
              <a16:creationId xmlns:a16="http://schemas.microsoft.com/office/drawing/2014/main" id="{00000000-0008-0000-0000-000042000000}"/>
            </a:ext>
          </a:extLst>
        </xdr:cNvPr>
        <xdr:cNvSpPr/>
      </xdr:nvSpPr>
      <xdr:spPr>
        <a:xfrm>
          <a:off x="2205571" y="586318"/>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DÚVIDAS FREQUENTES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2</xdr:col>
      <xdr:colOff>785231</xdr:colOff>
      <xdr:row>1</xdr:row>
      <xdr:rowOff>88901</xdr:rowOff>
    </xdr:from>
    <xdr:to>
      <xdr:col>2</xdr:col>
      <xdr:colOff>2519776</xdr:colOff>
      <xdr:row>2</xdr:row>
      <xdr:rowOff>7218</xdr:rowOff>
    </xdr:to>
    <xdr:sp macro="" textlink="">
      <xdr:nvSpPr>
        <xdr:cNvPr id="29" name="Retângulo 28">
          <a:hlinkClick xmlns:r="http://schemas.openxmlformats.org/officeDocument/2006/relationships" r:id="rId1"/>
          <a:extLst>
            <a:ext uri="{FF2B5EF4-FFF2-40B4-BE49-F238E27FC236}">
              <a16:creationId xmlns:a16="http://schemas.microsoft.com/office/drawing/2014/main" id="{00000000-0008-0000-0900-00001D000000}"/>
            </a:ext>
          </a:extLst>
        </xdr:cNvPr>
        <xdr:cNvSpPr/>
      </xdr:nvSpPr>
      <xdr:spPr>
        <a:xfrm>
          <a:off x="1028648" y="586318"/>
          <a:ext cx="1734545" cy="299317"/>
        </a:xfrm>
        <a:prstGeom prst="rect">
          <a:avLst/>
        </a:prstGeom>
        <a:solidFill>
          <a:schemeClr val="bg1"/>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DEFICIÓN Y FOLLOW UP</a:t>
          </a:r>
        </a:p>
      </xdr:txBody>
    </xdr:sp>
    <xdr:clientData/>
  </xdr:twoCellAnchor>
  <xdr:twoCellAnchor editAs="absolute">
    <xdr:from>
      <xdr:col>5</xdr:col>
      <xdr:colOff>375668</xdr:colOff>
      <xdr:row>0</xdr:row>
      <xdr:rowOff>0</xdr:rowOff>
    </xdr:from>
    <xdr:to>
      <xdr:col>5</xdr:col>
      <xdr:colOff>1455668</xdr:colOff>
      <xdr:row>1</xdr:row>
      <xdr:rowOff>2910</xdr:rowOff>
    </xdr:to>
    <xdr:sp macro="" textlink="">
      <xdr:nvSpPr>
        <xdr:cNvPr id="16" name="Retângulo 15">
          <a:hlinkClick xmlns:r="http://schemas.openxmlformats.org/officeDocument/2006/relationships" r:id="rId1"/>
          <a:extLst>
            <a:ext uri="{FF2B5EF4-FFF2-40B4-BE49-F238E27FC236}">
              <a16:creationId xmlns:a16="http://schemas.microsoft.com/office/drawing/2014/main" id="{00000000-0008-0000-0900-000010000000}"/>
            </a:ext>
          </a:extLst>
        </xdr:cNvPr>
        <xdr:cNvSpPr>
          <a:spLocks/>
        </xdr:cNvSpPr>
      </xdr:nvSpPr>
      <xdr:spPr>
        <a:xfrm>
          <a:off x="6704501"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17" name="Retângulo 16">
          <a:hlinkClick xmlns:r="http://schemas.openxmlformats.org/officeDocument/2006/relationships" r:id="rId2"/>
          <a:extLst>
            <a:ext uri="{FF2B5EF4-FFF2-40B4-BE49-F238E27FC236}">
              <a16:creationId xmlns:a16="http://schemas.microsoft.com/office/drawing/2014/main" id="{00000000-0008-0000-0900-000011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3</xdr:col>
      <xdr:colOff>145483</xdr:colOff>
      <xdr:row>1</xdr:row>
      <xdr:rowOff>2910</xdr:rowOff>
    </xdr:to>
    <xdr:sp macro="" textlink="">
      <xdr:nvSpPr>
        <xdr:cNvPr id="18" name="Retângulo 17">
          <a:hlinkClick xmlns:r="http://schemas.openxmlformats.org/officeDocument/2006/relationships" r:id="rId3"/>
          <a:extLst>
            <a:ext uri="{FF2B5EF4-FFF2-40B4-BE49-F238E27FC236}">
              <a16:creationId xmlns:a16="http://schemas.microsoft.com/office/drawing/2014/main" id="{00000000-0008-0000-0900-000012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3</xdr:col>
      <xdr:colOff>152381</xdr:colOff>
      <xdr:row>0</xdr:row>
      <xdr:rowOff>0</xdr:rowOff>
    </xdr:from>
    <xdr:to>
      <xdr:col>4</xdr:col>
      <xdr:colOff>237548</xdr:colOff>
      <xdr:row>1</xdr:row>
      <xdr:rowOff>2910</xdr:rowOff>
    </xdr:to>
    <xdr:sp macro="" textlink="">
      <xdr:nvSpPr>
        <xdr:cNvPr id="19" name="Retângulo 18">
          <a:hlinkClick xmlns:r="http://schemas.openxmlformats.org/officeDocument/2006/relationships" r:id="rId4"/>
          <a:extLst>
            <a:ext uri="{FF2B5EF4-FFF2-40B4-BE49-F238E27FC236}">
              <a16:creationId xmlns:a16="http://schemas.microsoft.com/office/drawing/2014/main" id="{00000000-0008-0000-0900-000013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4</xdr:col>
      <xdr:colOff>255034</xdr:colOff>
      <xdr:row>0</xdr:row>
      <xdr:rowOff>0</xdr:rowOff>
    </xdr:from>
    <xdr:to>
      <xdr:col>4</xdr:col>
      <xdr:colOff>1335034</xdr:colOff>
      <xdr:row>1</xdr:row>
      <xdr:rowOff>2910</xdr:rowOff>
    </xdr:to>
    <xdr:sp macro="" textlink="">
      <xdr:nvSpPr>
        <xdr:cNvPr id="20" name="Retângulo 19">
          <a:hlinkClick xmlns:r="http://schemas.openxmlformats.org/officeDocument/2006/relationships" r:id="rId5"/>
          <a:extLst>
            <a:ext uri="{FF2B5EF4-FFF2-40B4-BE49-F238E27FC236}">
              <a16:creationId xmlns:a16="http://schemas.microsoft.com/office/drawing/2014/main" id="{00000000-0008-0000-0900-000014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4</xdr:col>
      <xdr:colOff>1352518</xdr:colOff>
      <xdr:row>0</xdr:row>
      <xdr:rowOff>0</xdr:rowOff>
    </xdr:from>
    <xdr:to>
      <xdr:col>5</xdr:col>
      <xdr:colOff>359834</xdr:colOff>
      <xdr:row>1</xdr:row>
      <xdr:rowOff>2910</xdr:rowOff>
    </xdr:to>
    <xdr:sp macro="" textlink="">
      <xdr:nvSpPr>
        <xdr:cNvPr id="21" name="Retângulo 20">
          <a:hlinkClick xmlns:r="http://schemas.openxmlformats.org/officeDocument/2006/relationships" r:id="rId6"/>
          <a:extLst>
            <a:ext uri="{FF2B5EF4-FFF2-40B4-BE49-F238E27FC236}">
              <a16:creationId xmlns:a16="http://schemas.microsoft.com/office/drawing/2014/main" id="{00000000-0008-0000-0900-000015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5</xdr:col>
      <xdr:colOff>1462567</xdr:colOff>
      <xdr:row>0</xdr:row>
      <xdr:rowOff>0</xdr:rowOff>
    </xdr:from>
    <xdr:to>
      <xdr:col>6</xdr:col>
      <xdr:colOff>828067</xdr:colOff>
      <xdr:row>1</xdr:row>
      <xdr:rowOff>2910</xdr:rowOff>
    </xdr:to>
    <xdr:sp macro="" textlink="">
      <xdr:nvSpPr>
        <xdr:cNvPr id="22" name="Retângulo 21">
          <a:hlinkClick xmlns:r="http://schemas.openxmlformats.org/officeDocument/2006/relationships" r:id="rId7"/>
          <a:extLst>
            <a:ext uri="{FF2B5EF4-FFF2-40B4-BE49-F238E27FC236}">
              <a16:creationId xmlns:a16="http://schemas.microsoft.com/office/drawing/2014/main" id="{00000000-0008-0000-0900-000016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824383</xdr:colOff>
      <xdr:row>0</xdr:row>
      <xdr:rowOff>0</xdr:rowOff>
    </xdr:from>
    <xdr:to>
      <xdr:col>7</xdr:col>
      <xdr:colOff>517966</xdr:colOff>
      <xdr:row>1</xdr:row>
      <xdr:rowOff>2910</xdr:rowOff>
    </xdr:to>
    <xdr:sp macro="" textlink="">
      <xdr:nvSpPr>
        <xdr:cNvPr id="23" name="Retângulo 22">
          <a:hlinkClick xmlns:r="http://schemas.openxmlformats.org/officeDocument/2006/relationships" r:id="rId8"/>
          <a:extLst>
            <a:ext uri="{FF2B5EF4-FFF2-40B4-BE49-F238E27FC236}">
              <a16:creationId xmlns:a16="http://schemas.microsoft.com/office/drawing/2014/main" id="{00000000-0008-0000-0900-000017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7</xdr:col>
      <xdr:colOff>535448</xdr:colOff>
      <xdr:row>0</xdr:row>
      <xdr:rowOff>0</xdr:rowOff>
    </xdr:from>
    <xdr:to>
      <xdr:col>8</xdr:col>
      <xdr:colOff>599448</xdr:colOff>
      <xdr:row>1</xdr:row>
      <xdr:rowOff>2910</xdr:rowOff>
    </xdr:to>
    <xdr:sp macro="" textlink="">
      <xdr:nvSpPr>
        <xdr:cNvPr id="24" name="Retângulo 23">
          <a:hlinkClick xmlns:r="http://schemas.openxmlformats.org/officeDocument/2006/relationships" r:id="rId9"/>
          <a:extLst>
            <a:ext uri="{FF2B5EF4-FFF2-40B4-BE49-F238E27FC236}">
              <a16:creationId xmlns:a16="http://schemas.microsoft.com/office/drawing/2014/main" id="{00000000-0008-0000-0900-000018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25" name="Imagem 24">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1</xdr:col>
      <xdr:colOff>0</xdr:colOff>
      <xdr:row>1</xdr:row>
      <xdr:rowOff>21166</xdr:rowOff>
    </xdr:from>
    <xdr:to>
      <xdr:col>2</xdr:col>
      <xdr:colOff>251883</xdr:colOff>
      <xdr:row>1</xdr:row>
      <xdr:rowOff>366183</xdr:rowOff>
    </xdr:to>
    <xdr:pic>
      <xdr:nvPicPr>
        <xdr:cNvPr id="13" name="Imagem 29">
          <a:hlinkClick xmlns:r="http://schemas.openxmlformats.org/officeDocument/2006/relationships" r:id="rId11"/>
          <a:extLst>
            <a:ext uri="{FF2B5EF4-FFF2-40B4-BE49-F238E27FC236}">
              <a16:creationId xmlns:a16="http://schemas.microsoft.com/office/drawing/2014/main" id="{7F12598F-1A25-4896-913D-714B5666876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18</xdr:row>
      <xdr:rowOff>76200</xdr:rowOff>
    </xdr:from>
    <xdr:to>
      <xdr:col>10</xdr:col>
      <xdr:colOff>1915584</xdr:colOff>
      <xdr:row>23</xdr:row>
      <xdr:rowOff>1058</xdr:rowOff>
    </xdr:to>
    <xdr:graphicFrame macro="">
      <xdr:nvGraphicFramePr>
        <xdr:cNvPr id="9363" name="Gráfico 7">
          <a:extLst>
            <a:ext uri="{FF2B5EF4-FFF2-40B4-BE49-F238E27FC236}">
              <a16:creationId xmlns:a16="http://schemas.microsoft.com/office/drawing/2014/main" id="{00000000-0008-0000-0A00-0000932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1058334</xdr:colOff>
      <xdr:row>4</xdr:row>
      <xdr:rowOff>21166</xdr:rowOff>
    </xdr:from>
    <xdr:to>
      <xdr:col>9</xdr:col>
      <xdr:colOff>1301751</xdr:colOff>
      <xdr:row>8</xdr:row>
      <xdr:rowOff>21167</xdr:rowOff>
    </xdr:to>
    <xdr:pic>
      <xdr:nvPicPr>
        <xdr:cNvPr id="58" name="Imagem 3">
          <a:extLst>
            <a:ext uri="{FF2B5EF4-FFF2-40B4-BE49-F238E27FC236}">
              <a16:creationId xmlns:a16="http://schemas.microsoft.com/office/drawing/2014/main" id="{00000000-0008-0000-0A00-00003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25751" y="1449916"/>
          <a:ext cx="7630583" cy="1513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7</xdr:col>
      <xdr:colOff>502668</xdr:colOff>
      <xdr:row>0</xdr:row>
      <xdr:rowOff>0</xdr:rowOff>
    </xdr:from>
    <xdr:to>
      <xdr:col>8</xdr:col>
      <xdr:colOff>58668</xdr:colOff>
      <xdr:row>1</xdr:row>
      <xdr:rowOff>2910</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0A00-000005000000}"/>
            </a:ext>
          </a:extLst>
        </xdr:cNvPr>
        <xdr:cNvSpPr>
          <a:spLocks/>
        </xdr:cNvSpPr>
      </xdr:nvSpPr>
      <xdr:spPr>
        <a:xfrm>
          <a:off x="670450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3</xdr:col>
      <xdr:colOff>497915</xdr:colOff>
      <xdr:row>1</xdr:row>
      <xdr:rowOff>2910</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0A00-000006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3</xdr:col>
      <xdr:colOff>504816</xdr:colOff>
      <xdr:row>0</xdr:row>
      <xdr:rowOff>0</xdr:rowOff>
    </xdr:from>
    <xdr:to>
      <xdr:col>4</xdr:col>
      <xdr:colOff>156066</xdr:colOff>
      <xdr:row>1</xdr:row>
      <xdr:rowOff>2910</xdr:rowOff>
    </xdr:to>
    <xdr:sp macro="" textlink="">
      <xdr:nvSpPr>
        <xdr:cNvPr id="8" name="Retângulo 7">
          <a:hlinkClick xmlns:r="http://schemas.openxmlformats.org/officeDocument/2006/relationships" r:id="rId5"/>
          <a:extLst>
            <a:ext uri="{FF2B5EF4-FFF2-40B4-BE49-F238E27FC236}">
              <a16:creationId xmlns:a16="http://schemas.microsoft.com/office/drawing/2014/main" id="{00000000-0008-0000-0A00-000008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4</xdr:col>
      <xdr:colOff>162964</xdr:colOff>
      <xdr:row>0</xdr:row>
      <xdr:rowOff>0</xdr:rowOff>
    </xdr:from>
    <xdr:to>
      <xdr:col>4</xdr:col>
      <xdr:colOff>1242964</xdr:colOff>
      <xdr:row>1</xdr:row>
      <xdr:rowOff>2910</xdr:rowOff>
    </xdr:to>
    <xdr:sp macro="" textlink="">
      <xdr:nvSpPr>
        <xdr:cNvPr id="9" name="Retângulo 8">
          <a:hlinkClick xmlns:r="http://schemas.openxmlformats.org/officeDocument/2006/relationships" r:id="rId6"/>
          <a:extLst>
            <a:ext uri="{FF2B5EF4-FFF2-40B4-BE49-F238E27FC236}">
              <a16:creationId xmlns:a16="http://schemas.microsoft.com/office/drawing/2014/main" id="{00000000-0008-0000-0A00-000009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4</xdr:col>
      <xdr:colOff>1260450</xdr:colOff>
      <xdr:row>0</xdr:row>
      <xdr:rowOff>0</xdr:rowOff>
    </xdr:from>
    <xdr:to>
      <xdr:col>5</xdr:col>
      <xdr:colOff>816450</xdr:colOff>
      <xdr:row>1</xdr:row>
      <xdr:rowOff>2910</xdr:rowOff>
    </xdr:to>
    <xdr:sp macro="" textlink="">
      <xdr:nvSpPr>
        <xdr:cNvPr id="10" name="Retângulo 9">
          <a:hlinkClick xmlns:r="http://schemas.openxmlformats.org/officeDocument/2006/relationships" r:id="rId7"/>
          <a:extLst>
            <a:ext uri="{FF2B5EF4-FFF2-40B4-BE49-F238E27FC236}">
              <a16:creationId xmlns:a16="http://schemas.microsoft.com/office/drawing/2014/main" id="{00000000-0008-0000-0A00-00000A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5</xdr:col>
      <xdr:colOff>833934</xdr:colOff>
      <xdr:row>0</xdr:row>
      <xdr:rowOff>0</xdr:rowOff>
    </xdr:from>
    <xdr:to>
      <xdr:col>7</xdr:col>
      <xdr:colOff>486834</xdr:colOff>
      <xdr:row>1</xdr:row>
      <xdr:rowOff>2910</xdr:rowOff>
    </xdr:to>
    <xdr:sp macro="" textlink="">
      <xdr:nvSpPr>
        <xdr:cNvPr id="11" name="Retângulo 10">
          <a:hlinkClick xmlns:r="http://schemas.openxmlformats.org/officeDocument/2006/relationships" r:id="rId8"/>
          <a:extLst>
            <a:ext uri="{FF2B5EF4-FFF2-40B4-BE49-F238E27FC236}">
              <a16:creationId xmlns:a16="http://schemas.microsoft.com/office/drawing/2014/main" id="{00000000-0008-0000-0A00-00000B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8</xdr:col>
      <xdr:colOff>65567</xdr:colOff>
      <xdr:row>0</xdr:row>
      <xdr:rowOff>0</xdr:rowOff>
    </xdr:from>
    <xdr:to>
      <xdr:col>8</xdr:col>
      <xdr:colOff>1145567</xdr:colOff>
      <xdr:row>1</xdr:row>
      <xdr:rowOff>2910</xdr:rowOff>
    </xdr:to>
    <xdr:sp macro="" textlink="">
      <xdr:nvSpPr>
        <xdr:cNvPr id="12" name="Retângulo 11">
          <a:hlinkClick xmlns:r="http://schemas.openxmlformats.org/officeDocument/2006/relationships" r:id="rId9"/>
          <a:extLst>
            <a:ext uri="{FF2B5EF4-FFF2-40B4-BE49-F238E27FC236}">
              <a16:creationId xmlns:a16="http://schemas.microsoft.com/office/drawing/2014/main" id="{00000000-0008-0000-0A00-00000C000000}"/>
            </a:ext>
          </a:extLst>
        </xdr:cNvPr>
        <xdr:cNvSpPr>
          <a:spLocks/>
        </xdr:cNvSpPr>
      </xdr:nvSpPr>
      <xdr:spPr>
        <a:xfrm>
          <a:off x="7791400"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8</xdr:col>
      <xdr:colOff>1141883</xdr:colOff>
      <xdr:row>0</xdr:row>
      <xdr:rowOff>0</xdr:rowOff>
    </xdr:from>
    <xdr:to>
      <xdr:col>9</xdr:col>
      <xdr:colOff>793133</xdr:colOff>
      <xdr:row>1</xdr:row>
      <xdr:rowOff>2910</xdr:rowOff>
    </xdr:to>
    <xdr:sp macro="" textlink="">
      <xdr:nvSpPr>
        <xdr:cNvPr id="13" name="Retângulo 12">
          <a:hlinkClick xmlns:r="http://schemas.openxmlformats.org/officeDocument/2006/relationships" r:id="rId10"/>
          <a:extLst>
            <a:ext uri="{FF2B5EF4-FFF2-40B4-BE49-F238E27FC236}">
              <a16:creationId xmlns:a16="http://schemas.microsoft.com/office/drawing/2014/main" id="{00000000-0008-0000-0A00-00000D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9</xdr:col>
      <xdr:colOff>810615</xdr:colOff>
      <xdr:row>0</xdr:row>
      <xdr:rowOff>0</xdr:rowOff>
    </xdr:from>
    <xdr:to>
      <xdr:col>10</xdr:col>
      <xdr:colOff>366615</xdr:colOff>
      <xdr:row>1</xdr:row>
      <xdr:rowOff>2910</xdr:rowOff>
    </xdr:to>
    <xdr:sp macro="" textlink="">
      <xdr:nvSpPr>
        <xdr:cNvPr id="14" name="Retângulo 13">
          <a:hlinkClick xmlns:r="http://schemas.openxmlformats.org/officeDocument/2006/relationships" r:id="rId11"/>
          <a:extLst>
            <a:ext uri="{FF2B5EF4-FFF2-40B4-BE49-F238E27FC236}">
              <a16:creationId xmlns:a16="http://schemas.microsoft.com/office/drawing/2014/main" id="{00000000-0008-0000-0A00-00000E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15" name="Imagem 14">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5</xdr:col>
      <xdr:colOff>1171775</xdr:colOff>
      <xdr:row>1</xdr:row>
      <xdr:rowOff>63499</xdr:rowOff>
    </xdr:from>
    <xdr:to>
      <xdr:col>5</xdr:col>
      <xdr:colOff>1172833</xdr:colOff>
      <xdr:row>2</xdr:row>
      <xdr:rowOff>6499</xdr:rowOff>
    </xdr:to>
    <xdr:sp macro="" textlink="">
      <xdr:nvSpPr>
        <xdr:cNvPr id="16" name="Retângulo 15">
          <a:hlinkClick xmlns:r="http://schemas.openxmlformats.org/officeDocument/2006/relationships" r:id="rId13"/>
          <a:extLst>
            <a:ext uri="{FF2B5EF4-FFF2-40B4-BE49-F238E27FC236}">
              <a16:creationId xmlns:a16="http://schemas.microsoft.com/office/drawing/2014/main" id="{00000000-0008-0000-0A00-000010000000}"/>
            </a:ext>
          </a:extLst>
        </xdr:cNvPr>
        <xdr:cNvSpPr/>
      </xdr:nvSpPr>
      <xdr:spPr>
        <a:xfrm>
          <a:off x="5891942" y="560916"/>
          <a:ext cx="1058" cy="324000"/>
        </a:xfrm>
        <a:prstGeom prst="rect">
          <a:avLst/>
        </a:prstGeom>
        <a:solidFill>
          <a:srgbClr val="6699CC"/>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IMPRESIÓN</a:t>
          </a:r>
        </a:p>
      </xdr:txBody>
    </xdr:sp>
    <xdr:clientData/>
  </xdr:twoCellAnchor>
  <xdr:twoCellAnchor editAs="absolute">
    <xdr:from>
      <xdr:col>7</xdr:col>
      <xdr:colOff>1189789</xdr:colOff>
      <xdr:row>1</xdr:row>
      <xdr:rowOff>63510</xdr:rowOff>
    </xdr:from>
    <xdr:to>
      <xdr:col>8</xdr:col>
      <xdr:colOff>914622</xdr:colOff>
      <xdr:row>2</xdr:row>
      <xdr:rowOff>6510</xdr:rowOff>
    </xdr:to>
    <xdr:sp macro="" textlink="">
      <xdr:nvSpPr>
        <xdr:cNvPr id="21" name="Retângulo 20">
          <a:hlinkClick xmlns:r="http://schemas.openxmlformats.org/officeDocument/2006/relationships" r:id="rId14"/>
          <a:extLst>
            <a:ext uri="{FF2B5EF4-FFF2-40B4-BE49-F238E27FC236}">
              <a16:creationId xmlns:a16="http://schemas.microsoft.com/office/drawing/2014/main" id="{00000000-0008-0000-0A00-000015000000}"/>
            </a:ext>
          </a:extLst>
        </xdr:cNvPr>
        <xdr:cNvSpPr/>
      </xdr:nvSpPr>
      <xdr:spPr>
        <a:xfrm>
          <a:off x="7391622" y="560927"/>
          <a:ext cx="1248833"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IMPRESIÓN</a:t>
          </a:r>
        </a:p>
      </xdr:txBody>
    </xdr:sp>
    <xdr:clientData/>
  </xdr:twoCellAnchor>
  <xdr:twoCellAnchor editAs="absolute">
    <xdr:from>
      <xdr:col>4</xdr:col>
      <xdr:colOff>963108</xdr:colOff>
      <xdr:row>1</xdr:row>
      <xdr:rowOff>63510</xdr:rowOff>
    </xdr:from>
    <xdr:to>
      <xdr:col>5</xdr:col>
      <xdr:colOff>825500</xdr:colOff>
      <xdr:row>2</xdr:row>
      <xdr:rowOff>6510</xdr:rowOff>
    </xdr:to>
    <xdr:sp macro="" textlink="">
      <xdr:nvSpPr>
        <xdr:cNvPr id="22" name="Retângulo 21">
          <a:hlinkClick xmlns:r="http://schemas.openxmlformats.org/officeDocument/2006/relationships" r:id="rId15"/>
          <a:extLst>
            <a:ext uri="{FF2B5EF4-FFF2-40B4-BE49-F238E27FC236}">
              <a16:creationId xmlns:a16="http://schemas.microsoft.com/office/drawing/2014/main" id="{00000000-0008-0000-0A00-000016000000}"/>
            </a:ext>
          </a:extLst>
        </xdr:cNvPr>
        <xdr:cNvSpPr/>
      </xdr:nvSpPr>
      <xdr:spPr>
        <a:xfrm>
          <a:off x="4159275" y="560927"/>
          <a:ext cx="1386392"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ANALISiS POR ÁREA</a:t>
          </a:r>
        </a:p>
      </xdr:txBody>
    </xdr:sp>
    <xdr:clientData/>
  </xdr:twoCellAnchor>
  <xdr:twoCellAnchor editAs="absolute">
    <xdr:from>
      <xdr:col>5</xdr:col>
      <xdr:colOff>760928</xdr:colOff>
      <xdr:row>1</xdr:row>
      <xdr:rowOff>63510</xdr:rowOff>
    </xdr:from>
    <xdr:to>
      <xdr:col>7</xdr:col>
      <xdr:colOff>1164171</xdr:colOff>
      <xdr:row>2</xdr:row>
      <xdr:rowOff>6510</xdr:rowOff>
    </xdr:to>
    <xdr:sp macro="" textlink="">
      <xdr:nvSpPr>
        <xdr:cNvPr id="23" name="Retângulo 22">
          <a:hlinkClick xmlns:r="http://schemas.openxmlformats.org/officeDocument/2006/relationships" r:id="rId16"/>
          <a:extLst>
            <a:ext uri="{FF2B5EF4-FFF2-40B4-BE49-F238E27FC236}">
              <a16:creationId xmlns:a16="http://schemas.microsoft.com/office/drawing/2014/main" id="{00000000-0008-0000-0A00-000017000000}"/>
            </a:ext>
          </a:extLst>
        </xdr:cNvPr>
        <xdr:cNvSpPr/>
      </xdr:nvSpPr>
      <xdr:spPr>
        <a:xfrm>
          <a:off x="5481095" y="560927"/>
          <a:ext cx="1884909"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ANALISES POR EMPLEADO</a:t>
          </a:r>
        </a:p>
      </xdr:txBody>
    </xdr:sp>
    <xdr:clientData/>
  </xdr:twoCellAnchor>
  <xdr:twoCellAnchor editAs="absolute">
    <xdr:from>
      <xdr:col>2</xdr:col>
      <xdr:colOff>1194013</xdr:colOff>
      <xdr:row>1</xdr:row>
      <xdr:rowOff>63510</xdr:rowOff>
    </xdr:from>
    <xdr:to>
      <xdr:col>3</xdr:col>
      <xdr:colOff>1047753</xdr:colOff>
      <xdr:row>2</xdr:row>
      <xdr:rowOff>6510</xdr:rowOff>
    </xdr:to>
    <xdr:sp macro="" textlink="">
      <xdr:nvSpPr>
        <xdr:cNvPr id="24" name="Retângulo 23">
          <a:hlinkClick xmlns:r="http://schemas.openxmlformats.org/officeDocument/2006/relationships" r:id="rId9"/>
          <a:extLst>
            <a:ext uri="{FF2B5EF4-FFF2-40B4-BE49-F238E27FC236}">
              <a16:creationId xmlns:a16="http://schemas.microsoft.com/office/drawing/2014/main" id="{00000000-0008-0000-0A00-000018000000}"/>
            </a:ext>
          </a:extLst>
        </xdr:cNvPr>
        <xdr:cNvSpPr/>
      </xdr:nvSpPr>
      <xdr:spPr>
        <a:xfrm>
          <a:off x="1437430" y="560927"/>
          <a:ext cx="1377740" cy="324000"/>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ysClr val="windowText" lastClr="000000"/>
              </a:solidFill>
            </a:rPr>
            <a:t>RESULTADOS</a:t>
          </a:r>
          <a:r>
            <a:rPr lang="pt-BR" sz="1100" b="1" baseline="0">
              <a:solidFill>
                <a:sysClr val="windowText" lastClr="000000"/>
              </a:solidFill>
            </a:rPr>
            <a:t> SWOT</a:t>
          </a:r>
          <a:endParaRPr lang="pt-BR" sz="1100" b="1">
            <a:solidFill>
              <a:sysClr val="windowText" lastClr="000000"/>
            </a:solidFill>
          </a:endParaRPr>
        </a:p>
      </xdr:txBody>
    </xdr:sp>
    <xdr:clientData/>
  </xdr:twoCellAnchor>
  <xdr:twoCellAnchor editAs="absolute">
    <xdr:from>
      <xdr:col>3</xdr:col>
      <xdr:colOff>1071237</xdr:colOff>
      <xdr:row>1</xdr:row>
      <xdr:rowOff>63510</xdr:rowOff>
    </xdr:from>
    <xdr:to>
      <xdr:col>4</xdr:col>
      <xdr:colOff>945687</xdr:colOff>
      <xdr:row>2</xdr:row>
      <xdr:rowOff>6510</xdr:rowOff>
    </xdr:to>
    <xdr:sp macro="" textlink="">
      <xdr:nvSpPr>
        <xdr:cNvPr id="25" name="Retângulo 24">
          <a:hlinkClick xmlns:r="http://schemas.openxmlformats.org/officeDocument/2006/relationships" r:id="rId17"/>
          <a:extLst>
            <a:ext uri="{FF2B5EF4-FFF2-40B4-BE49-F238E27FC236}">
              <a16:creationId xmlns:a16="http://schemas.microsoft.com/office/drawing/2014/main" id="{00000000-0008-0000-0A00-000019000000}"/>
            </a:ext>
          </a:extLst>
        </xdr:cNvPr>
        <xdr:cNvSpPr/>
      </xdr:nvSpPr>
      <xdr:spPr>
        <a:xfrm>
          <a:off x="2838654" y="560927"/>
          <a:ext cx="1303200"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a:t>
          </a:r>
          <a:r>
            <a:rPr lang="pt-BR" sz="1100" b="1" baseline="0">
              <a:solidFill>
                <a:schemeClr val="bg1"/>
              </a:solidFill>
            </a:rPr>
            <a:t> P.A.</a:t>
          </a:r>
          <a:endParaRPr lang="pt-BR" sz="1100" b="1">
            <a:solidFill>
              <a:schemeClr val="bg1"/>
            </a:solidFill>
          </a:endParaRPr>
        </a:p>
      </xdr:txBody>
    </xdr:sp>
    <xdr:clientData/>
  </xdr:twoCellAnchor>
  <xdr:twoCellAnchor editAs="absolute">
    <xdr:from>
      <xdr:col>1</xdr:col>
      <xdr:colOff>0</xdr:colOff>
      <xdr:row>1</xdr:row>
      <xdr:rowOff>21166</xdr:rowOff>
    </xdr:from>
    <xdr:to>
      <xdr:col>2</xdr:col>
      <xdr:colOff>251883</xdr:colOff>
      <xdr:row>1</xdr:row>
      <xdr:rowOff>366183</xdr:rowOff>
    </xdr:to>
    <xdr:pic>
      <xdr:nvPicPr>
        <xdr:cNvPr id="20" name="Imagem 29">
          <a:hlinkClick xmlns:r="http://schemas.openxmlformats.org/officeDocument/2006/relationships" r:id="rId18"/>
          <a:extLst>
            <a:ext uri="{FF2B5EF4-FFF2-40B4-BE49-F238E27FC236}">
              <a16:creationId xmlns:a16="http://schemas.microsoft.com/office/drawing/2014/main" id="{E0372879-6EFD-4308-8F47-2C64FA387388}"/>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95249</xdr:colOff>
      <xdr:row>7</xdr:row>
      <xdr:rowOff>42333</xdr:rowOff>
    </xdr:from>
    <xdr:to>
      <xdr:col>4</xdr:col>
      <xdr:colOff>1428749</xdr:colOff>
      <xdr:row>10</xdr:row>
      <xdr:rowOff>592667</xdr:rowOff>
    </xdr:to>
    <xdr:graphicFrame macro="">
      <xdr:nvGraphicFramePr>
        <xdr:cNvPr id="54" name="Gráfico 18">
          <a:extLst>
            <a:ext uri="{FF2B5EF4-FFF2-40B4-BE49-F238E27FC236}">
              <a16:creationId xmlns:a16="http://schemas.microsoft.com/office/drawing/2014/main" id="{00000000-0008-0000-0B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5</xdr:col>
      <xdr:colOff>21167</xdr:colOff>
      <xdr:row>7</xdr:row>
      <xdr:rowOff>31748</xdr:rowOff>
    </xdr:from>
    <xdr:to>
      <xdr:col>7</xdr:col>
      <xdr:colOff>2719917</xdr:colOff>
      <xdr:row>10</xdr:row>
      <xdr:rowOff>603249</xdr:rowOff>
    </xdr:to>
    <xdr:graphicFrame macro="">
      <xdr:nvGraphicFramePr>
        <xdr:cNvPr id="55" name="Gráfico 18">
          <a:extLst>
            <a:ext uri="{FF2B5EF4-FFF2-40B4-BE49-F238E27FC236}">
              <a16:creationId xmlns:a16="http://schemas.microsoft.com/office/drawing/2014/main" id="{00000000-0008-0000-0B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4</xdr:col>
      <xdr:colOff>1529251</xdr:colOff>
      <xdr:row>0</xdr:row>
      <xdr:rowOff>0</xdr:rowOff>
    </xdr:from>
    <xdr:to>
      <xdr:col>5</xdr:col>
      <xdr:colOff>894751</xdr:colOff>
      <xdr:row>1</xdr:row>
      <xdr:rowOff>2910</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0B00-000005000000}"/>
            </a:ext>
          </a:extLst>
        </xdr:cNvPr>
        <xdr:cNvSpPr>
          <a:spLocks/>
        </xdr:cNvSpPr>
      </xdr:nvSpPr>
      <xdr:spPr>
        <a:xfrm>
          <a:off x="670450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0B00-000006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3</xdr:col>
      <xdr:colOff>685233</xdr:colOff>
      <xdr:row>1</xdr:row>
      <xdr:rowOff>2910</xdr:rowOff>
    </xdr:to>
    <xdr:sp macro="" textlink="">
      <xdr:nvSpPr>
        <xdr:cNvPr id="7" name="Retângulo 6">
          <a:hlinkClick xmlns:r="http://schemas.openxmlformats.org/officeDocument/2006/relationships" r:id="rId5"/>
          <a:extLst>
            <a:ext uri="{FF2B5EF4-FFF2-40B4-BE49-F238E27FC236}">
              <a16:creationId xmlns:a16="http://schemas.microsoft.com/office/drawing/2014/main" id="{00000000-0008-0000-0B00-000007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3</xdr:col>
      <xdr:colOff>692131</xdr:colOff>
      <xdr:row>0</xdr:row>
      <xdr:rowOff>0</xdr:rowOff>
    </xdr:from>
    <xdr:to>
      <xdr:col>3</xdr:col>
      <xdr:colOff>1772131</xdr:colOff>
      <xdr:row>1</xdr:row>
      <xdr:rowOff>2910</xdr:rowOff>
    </xdr:to>
    <xdr:sp macro="" textlink="">
      <xdr:nvSpPr>
        <xdr:cNvPr id="8" name="Retângulo 7">
          <a:hlinkClick xmlns:r="http://schemas.openxmlformats.org/officeDocument/2006/relationships" r:id="rId6"/>
          <a:extLst>
            <a:ext uri="{FF2B5EF4-FFF2-40B4-BE49-F238E27FC236}">
              <a16:creationId xmlns:a16="http://schemas.microsoft.com/office/drawing/2014/main" id="{00000000-0008-0000-0B00-000008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3</xdr:col>
      <xdr:colOff>1789617</xdr:colOff>
      <xdr:row>0</xdr:row>
      <xdr:rowOff>0</xdr:rowOff>
    </xdr:from>
    <xdr:to>
      <xdr:col>4</xdr:col>
      <xdr:colOff>361367</xdr:colOff>
      <xdr:row>1</xdr:row>
      <xdr:rowOff>2910</xdr:rowOff>
    </xdr:to>
    <xdr:sp macro="" textlink="">
      <xdr:nvSpPr>
        <xdr:cNvPr id="9" name="Retângulo 8">
          <a:hlinkClick xmlns:r="http://schemas.openxmlformats.org/officeDocument/2006/relationships" r:id="rId7"/>
          <a:extLst>
            <a:ext uri="{FF2B5EF4-FFF2-40B4-BE49-F238E27FC236}">
              <a16:creationId xmlns:a16="http://schemas.microsoft.com/office/drawing/2014/main" id="{00000000-0008-0000-0B00-000009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4</xdr:col>
      <xdr:colOff>378851</xdr:colOff>
      <xdr:row>0</xdr:row>
      <xdr:rowOff>0</xdr:rowOff>
    </xdr:from>
    <xdr:to>
      <xdr:col>4</xdr:col>
      <xdr:colOff>1513417</xdr:colOff>
      <xdr:row>1</xdr:row>
      <xdr:rowOff>2910</xdr:rowOff>
    </xdr:to>
    <xdr:sp macro="" textlink="">
      <xdr:nvSpPr>
        <xdr:cNvPr id="10" name="Retângulo 9">
          <a:hlinkClick xmlns:r="http://schemas.openxmlformats.org/officeDocument/2006/relationships" r:id="rId8"/>
          <a:extLst>
            <a:ext uri="{FF2B5EF4-FFF2-40B4-BE49-F238E27FC236}">
              <a16:creationId xmlns:a16="http://schemas.microsoft.com/office/drawing/2014/main" id="{00000000-0008-0000-0B00-00000A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5</xdr:col>
      <xdr:colOff>901650</xdr:colOff>
      <xdr:row>0</xdr:row>
      <xdr:rowOff>0</xdr:rowOff>
    </xdr:from>
    <xdr:to>
      <xdr:col>6</xdr:col>
      <xdr:colOff>267150</xdr:colOff>
      <xdr:row>1</xdr:row>
      <xdr:rowOff>2910</xdr:rowOff>
    </xdr:to>
    <xdr:sp macro="" textlink="">
      <xdr:nvSpPr>
        <xdr:cNvPr id="11" name="Retângulo 10">
          <a:hlinkClick xmlns:r="http://schemas.openxmlformats.org/officeDocument/2006/relationships" r:id="rId9"/>
          <a:extLst>
            <a:ext uri="{FF2B5EF4-FFF2-40B4-BE49-F238E27FC236}">
              <a16:creationId xmlns:a16="http://schemas.microsoft.com/office/drawing/2014/main" id="{00000000-0008-0000-0B00-00000B000000}"/>
            </a:ext>
          </a:extLst>
        </xdr:cNvPr>
        <xdr:cNvSpPr>
          <a:spLocks/>
        </xdr:cNvSpPr>
      </xdr:nvSpPr>
      <xdr:spPr>
        <a:xfrm>
          <a:off x="7791400"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263466</xdr:colOff>
      <xdr:row>0</xdr:row>
      <xdr:rowOff>0</xdr:rowOff>
    </xdr:from>
    <xdr:to>
      <xdr:col>6</xdr:col>
      <xdr:colOff>1343466</xdr:colOff>
      <xdr:row>1</xdr:row>
      <xdr:rowOff>2910</xdr:rowOff>
    </xdr:to>
    <xdr:sp macro="" textlink="">
      <xdr:nvSpPr>
        <xdr:cNvPr id="12" name="Retângulo 11">
          <a:hlinkClick xmlns:r="http://schemas.openxmlformats.org/officeDocument/2006/relationships" r:id="rId10"/>
          <a:extLst>
            <a:ext uri="{FF2B5EF4-FFF2-40B4-BE49-F238E27FC236}">
              <a16:creationId xmlns:a16="http://schemas.microsoft.com/office/drawing/2014/main" id="{00000000-0008-0000-0B00-00000C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6</xdr:col>
      <xdr:colOff>1360948</xdr:colOff>
      <xdr:row>0</xdr:row>
      <xdr:rowOff>0</xdr:rowOff>
    </xdr:from>
    <xdr:to>
      <xdr:col>7</xdr:col>
      <xdr:colOff>726448</xdr:colOff>
      <xdr:row>1</xdr:row>
      <xdr:rowOff>2910</xdr:rowOff>
    </xdr:to>
    <xdr:sp macro="" textlink="">
      <xdr:nvSpPr>
        <xdr:cNvPr id="13" name="Retângulo 12">
          <a:hlinkClick xmlns:r="http://schemas.openxmlformats.org/officeDocument/2006/relationships" r:id="rId11"/>
          <a:extLst>
            <a:ext uri="{FF2B5EF4-FFF2-40B4-BE49-F238E27FC236}">
              <a16:creationId xmlns:a16="http://schemas.microsoft.com/office/drawing/2014/main" id="{00000000-0008-0000-0B00-00000D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14" name="Imagem 13">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5</xdr:col>
      <xdr:colOff>503778</xdr:colOff>
      <xdr:row>1</xdr:row>
      <xdr:rowOff>63501</xdr:rowOff>
    </xdr:from>
    <xdr:to>
      <xdr:col>6</xdr:col>
      <xdr:colOff>38111</xdr:colOff>
      <xdr:row>2</xdr:row>
      <xdr:rowOff>6501</xdr:rowOff>
    </xdr:to>
    <xdr:sp macro="" textlink="">
      <xdr:nvSpPr>
        <xdr:cNvPr id="20" name="Retângulo 19">
          <a:hlinkClick xmlns:r="http://schemas.openxmlformats.org/officeDocument/2006/relationships" r:id="rId13"/>
          <a:extLst>
            <a:ext uri="{FF2B5EF4-FFF2-40B4-BE49-F238E27FC236}">
              <a16:creationId xmlns:a16="http://schemas.microsoft.com/office/drawing/2014/main" id="{2374BBA0-3445-4470-8BE2-18BE255DA078}"/>
            </a:ext>
          </a:extLst>
        </xdr:cNvPr>
        <xdr:cNvSpPr/>
      </xdr:nvSpPr>
      <xdr:spPr>
        <a:xfrm>
          <a:off x="7393528" y="560918"/>
          <a:ext cx="1248833"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IMPRESIÓN</a:t>
          </a:r>
        </a:p>
      </xdr:txBody>
    </xdr:sp>
    <xdr:clientData/>
  </xdr:twoCellAnchor>
  <xdr:twoCellAnchor editAs="absolute">
    <xdr:from>
      <xdr:col>3</xdr:col>
      <xdr:colOff>1494181</xdr:colOff>
      <xdr:row>1</xdr:row>
      <xdr:rowOff>63501</xdr:rowOff>
    </xdr:from>
    <xdr:to>
      <xdr:col>4</xdr:col>
      <xdr:colOff>338666</xdr:colOff>
      <xdr:row>2</xdr:row>
      <xdr:rowOff>6501</xdr:rowOff>
    </xdr:to>
    <xdr:sp macro="" textlink="">
      <xdr:nvSpPr>
        <xdr:cNvPr id="21" name="Retângulo 20">
          <a:hlinkClick xmlns:r="http://schemas.openxmlformats.org/officeDocument/2006/relationships" r:id="rId14"/>
          <a:extLst>
            <a:ext uri="{FF2B5EF4-FFF2-40B4-BE49-F238E27FC236}">
              <a16:creationId xmlns:a16="http://schemas.microsoft.com/office/drawing/2014/main" id="{36060862-6DE6-44DA-9C39-F52DF114010F}"/>
            </a:ext>
          </a:extLst>
        </xdr:cNvPr>
        <xdr:cNvSpPr/>
      </xdr:nvSpPr>
      <xdr:spPr>
        <a:xfrm>
          <a:off x="4161181" y="560918"/>
          <a:ext cx="1342152"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ANALISiS POR ÁREA</a:t>
          </a:r>
        </a:p>
      </xdr:txBody>
    </xdr:sp>
    <xdr:clientData/>
  </xdr:twoCellAnchor>
  <xdr:twoCellAnchor editAs="absolute">
    <xdr:from>
      <xdr:col>4</xdr:col>
      <xdr:colOff>307751</xdr:colOff>
      <xdr:row>1</xdr:row>
      <xdr:rowOff>63501</xdr:rowOff>
    </xdr:from>
    <xdr:to>
      <xdr:col>5</xdr:col>
      <xdr:colOff>478160</xdr:colOff>
      <xdr:row>2</xdr:row>
      <xdr:rowOff>6501</xdr:rowOff>
    </xdr:to>
    <xdr:sp macro="" textlink="">
      <xdr:nvSpPr>
        <xdr:cNvPr id="22" name="Retângulo 21">
          <a:hlinkClick xmlns:r="http://schemas.openxmlformats.org/officeDocument/2006/relationships" r:id="rId15"/>
          <a:extLst>
            <a:ext uri="{FF2B5EF4-FFF2-40B4-BE49-F238E27FC236}">
              <a16:creationId xmlns:a16="http://schemas.microsoft.com/office/drawing/2014/main" id="{7250501A-77D5-4F44-A8BE-7D7A4D7AB930}"/>
            </a:ext>
          </a:extLst>
        </xdr:cNvPr>
        <xdr:cNvSpPr/>
      </xdr:nvSpPr>
      <xdr:spPr>
        <a:xfrm>
          <a:off x="5483001" y="560918"/>
          <a:ext cx="1884909"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ANALISES POR EMPLEADO</a:t>
          </a:r>
        </a:p>
      </xdr:txBody>
    </xdr:sp>
    <xdr:clientData/>
  </xdr:twoCellAnchor>
  <xdr:twoCellAnchor editAs="absolute">
    <xdr:from>
      <xdr:col>2</xdr:col>
      <xdr:colOff>1195919</xdr:colOff>
      <xdr:row>1</xdr:row>
      <xdr:rowOff>63501</xdr:rowOff>
    </xdr:from>
    <xdr:to>
      <xdr:col>3</xdr:col>
      <xdr:colOff>150076</xdr:colOff>
      <xdr:row>2</xdr:row>
      <xdr:rowOff>6501</xdr:rowOff>
    </xdr:to>
    <xdr:sp macro="" textlink="">
      <xdr:nvSpPr>
        <xdr:cNvPr id="23" name="Retângulo 22">
          <a:hlinkClick xmlns:r="http://schemas.openxmlformats.org/officeDocument/2006/relationships" r:id="rId9"/>
          <a:extLst>
            <a:ext uri="{FF2B5EF4-FFF2-40B4-BE49-F238E27FC236}">
              <a16:creationId xmlns:a16="http://schemas.microsoft.com/office/drawing/2014/main" id="{A312302A-7EBD-47CA-9D66-922E6D0BFAC4}"/>
            </a:ext>
          </a:extLst>
        </xdr:cNvPr>
        <xdr:cNvSpPr/>
      </xdr:nvSpPr>
      <xdr:spPr>
        <a:xfrm>
          <a:off x="1439336" y="560918"/>
          <a:ext cx="1377740"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a:t>
          </a:r>
          <a:r>
            <a:rPr lang="pt-BR" sz="1100" b="1" baseline="0">
              <a:solidFill>
                <a:schemeClr val="bg1"/>
              </a:solidFill>
            </a:rPr>
            <a:t> SWOT</a:t>
          </a:r>
          <a:endParaRPr lang="pt-BR" sz="1100" b="1">
            <a:solidFill>
              <a:schemeClr val="bg1"/>
            </a:solidFill>
          </a:endParaRPr>
        </a:p>
      </xdr:txBody>
    </xdr:sp>
    <xdr:clientData/>
  </xdr:twoCellAnchor>
  <xdr:twoCellAnchor editAs="absolute">
    <xdr:from>
      <xdr:col>3</xdr:col>
      <xdr:colOff>173560</xdr:colOff>
      <xdr:row>1</xdr:row>
      <xdr:rowOff>63501</xdr:rowOff>
    </xdr:from>
    <xdr:to>
      <xdr:col>3</xdr:col>
      <xdr:colOff>1476760</xdr:colOff>
      <xdr:row>2</xdr:row>
      <xdr:rowOff>6501</xdr:rowOff>
    </xdr:to>
    <xdr:sp macro="" textlink="">
      <xdr:nvSpPr>
        <xdr:cNvPr id="24" name="Retângulo 23">
          <a:hlinkClick xmlns:r="http://schemas.openxmlformats.org/officeDocument/2006/relationships" r:id="rId16"/>
          <a:extLst>
            <a:ext uri="{FF2B5EF4-FFF2-40B4-BE49-F238E27FC236}">
              <a16:creationId xmlns:a16="http://schemas.microsoft.com/office/drawing/2014/main" id="{6CCA9452-09A4-48E7-AA0E-8EB8C033B0C3}"/>
            </a:ext>
          </a:extLst>
        </xdr:cNvPr>
        <xdr:cNvSpPr/>
      </xdr:nvSpPr>
      <xdr:spPr>
        <a:xfrm>
          <a:off x="2840560" y="560918"/>
          <a:ext cx="1303200" cy="324000"/>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ysClr val="windowText" lastClr="000000"/>
              </a:solidFill>
            </a:rPr>
            <a:t>RESULTADOS</a:t>
          </a:r>
          <a:r>
            <a:rPr lang="pt-BR" sz="1100" b="1" baseline="0">
              <a:solidFill>
                <a:sysClr val="windowText" lastClr="000000"/>
              </a:solidFill>
            </a:rPr>
            <a:t> P.A.</a:t>
          </a:r>
          <a:endParaRPr lang="pt-BR" sz="1100" b="1">
            <a:solidFill>
              <a:sysClr val="windowText" lastClr="000000"/>
            </a:solidFill>
          </a:endParaRPr>
        </a:p>
      </xdr:txBody>
    </xdr:sp>
    <xdr:clientData/>
  </xdr:twoCellAnchor>
  <xdr:twoCellAnchor editAs="absolute">
    <xdr:from>
      <xdr:col>1</xdr:col>
      <xdr:colOff>0</xdr:colOff>
      <xdr:row>1</xdr:row>
      <xdr:rowOff>21166</xdr:rowOff>
    </xdr:from>
    <xdr:to>
      <xdr:col>2</xdr:col>
      <xdr:colOff>251883</xdr:colOff>
      <xdr:row>1</xdr:row>
      <xdr:rowOff>366183</xdr:rowOff>
    </xdr:to>
    <xdr:pic>
      <xdr:nvPicPr>
        <xdr:cNvPr id="19" name="Imagem 29">
          <a:hlinkClick xmlns:r="http://schemas.openxmlformats.org/officeDocument/2006/relationships" r:id="rId17"/>
          <a:extLst>
            <a:ext uri="{FF2B5EF4-FFF2-40B4-BE49-F238E27FC236}">
              <a16:creationId xmlns:a16="http://schemas.microsoft.com/office/drawing/2014/main" id="{0615AB57-395C-4FE0-959F-4B9D398FBC83}"/>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5</xdr:col>
      <xdr:colOff>936584</xdr:colOff>
      <xdr:row>0</xdr:row>
      <xdr:rowOff>0</xdr:rowOff>
    </xdr:from>
    <xdr:to>
      <xdr:col>6</xdr:col>
      <xdr:colOff>947668</xdr:colOff>
      <xdr:row>1</xdr:row>
      <xdr:rowOff>2910</xdr:rowOff>
    </xdr:to>
    <xdr:sp macro="" textlink="">
      <xdr:nvSpPr>
        <xdr:cNvPr id="16" name="Retângulo 15">
          <a:hlinkClick xmlns:r="http://schemas.openxmlformats.org/officeDocument/2006/relationships" r:id="rId1"/>
          <a:extLst>
            <a:ext uri="{FF2B5EF4-FFF2-40B4-BE49-F238E27FC236}">
              <a16:creationId xmlns:a16="http://schemas.microsoft.com/office/drawing/2014/main" id="{00000000-0008-0000-0C00-000010000000}"/>
            </a:ext>
          </a:extLst>
        </xdr:cNvPr>
        <xdr:cNvSpPr>
          <a:spLocks/>
        </xdr:cNvSpPr>
      </xdr:nvSpPr>
      <xdr:spPr>
        <a:xfrm>
          <a:off x="670450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17" name="Retângulo 16">
          <a:hlinkClick xmlns:r="http://schemas.openxmlformats.org/officeDocument/2006/relationships" r:id="rId2"/>
          <a:extLst>
            <a:ext uri="{FF2B5EF4-FFF2-40B4-BE49-F238E27FC236}">
              <a16:creationId xmlns:a16="http://schemas.microsoft.com/office/drawing/2014/main" id="{00000000-0008-0000-0C00-000011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18" name="Retângulo 17">
          <a:hlinkClick xmlns:r="http://schemas.openxmlformats.org/officeDocument/2006/relationships" r:id="rId3"/>
          <a:extLst>
            <a:ext uri="{FF2B5EF4-FFF2-40B4-BE49-F238E27FC236}">
              <a16:creationId xmlns:a16="http://schemas.microsoft.com/office/drawing/2014/main" id="{00000000-0008-0000-0C00-000012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3</xdr:col>
      <xdr:colOff>809048</xdr:colOff>
      <xdr:row>1</xdr:row>
      <xdr:rowOff>2910</xdr:rowOff>
    </xdr:to>
    <xdr:sp macro="" textlink="">
      <xdr:nvSpPr>
        <xdr:cNvPr id="19" name="Retângulo 18">
          <a:hlinkClick xmlns:r="http://schemas.openxmlformats.org/officeDocument/2006/relationships" r:id="rId4"/>
          <a:extLst>
            <a:ext uri="{FF2B5EF4-FFF2-40B4-BE49-F238E27FC236}">
              <a16:creationId xmlns:a16="http://schemas.microsoft.com/office/drawing/2014/main" id="{00000000-0008-0000-0C00-000013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3</xdr:col>
      <xdr:colOff>826534</xdr:colOff>
      <xdr:row>0</xdr:row>
      <xdr:rowOff>0</xdr:rowOff>
    </xdr:from>
    <xdr:to>
      <xdr:col>4</xdr:col>
      <xdr:colOff>837617</xdr:colOff>
      <xdr:row>1</xdr:row>
      <xdr:rowOff>2910</xdr:rowOff>
    </xdr:to>
    <xdr:sp macro="" textlink="">
      <xdr:nvSpPr>
        <xdr:cNvPr id="20" name="Retângulo 19">
          <a:hlinkClick xmlns:r="http://schemas.openxmlformats.org/officeDocument/2006/relationships" r:id="rId5"/>
          <a:extLst>
            <a:ext uri="{FF2B5EF4-FFF2-40B4-BE49-F238E27FC236}">
              <a16:creationId xmlns:a16="http://schemas.microsoft.com/office/drawing/2014/main" id="{00000000-0008-0000-0C00-000014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4</xdr:col>
      <xdr:colOff>855101</xdr:colOff>
      <xdr:row>0</xdr:row>
      <xdr:rowOff>0</xdr:rowOff>
    </xdr:from>
    <xdr:to>
      <xdr:col>5</xdr:col>
      <xdr:colOff>920750</xdr:colOff>
      <xdr:row>1</xdr:row>
      <xdr:rowOff>2910</xdr:rowOff>
    </xdr:to>
    <xdr:sp macro="" textlink="">
      <xdr:nvSpPr>
        <xdr:cNvPr id="21" name="Retângulo 20">
          <a:hlinkClick xmlns:r="http://schemas.openxmlformats.org/officeDocument/2006/relationships" r:id="rId6"/>
          <a:extLst>
            <a:ext uri="{FF2B5EF4-FFF2-40B4-BE49-F238E27FC236}">
              <a16:creationId xmlns:a16="http://schemas.microsoft.com/office/drawing/2014/main" id="{00000000-0008-0000-0C00-000015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6</xdr:col>
      <xdr:colOff>954567</xdr:colOff>
      <xdr:row>0</xdr:row>
      <xdr:rowOff>0</xdr:rowOff>
    </xdr:from>
    <xdr:to>
      <xdr:col>7</xdr:col>
      <xdr:colOff>965650</xdr:colOff>
      <xdr:row>1</xdr:row>
      <xdr:rowOff>2910</xdr:rowOff>
    </xdr:to>
    <xdr:sp macro="" textlink="">
      <xdr:nvSpPr>
        <xdr:cNvPr id="22" name="Retângulo 21">
          <a:hlinkClick xmlns:r="http://schemas.openxmlformats.org/officeDocument/2006/relationships" r:id="rId7"/>
          <a:extLst>
            <a:ext uri="{FF2B5EF4-FFF2-40B4-BE49-F238E27FC236}">
              <a16:creationId xmlns:a16="http://schemas.microsoft.com/office/drawing/2014/main" id="{00000000-0008-0000-0C00-000016000000}"/>
            </a:ext>
          </a:extLst>
        </xdr:cNvPr>
        <xdr:cNvSpPr>
          <a:spLocks/>
        </xdr:cNvSpPr>
      </xdr:nvSpPr>
      <xdr:spPr>
        <a:xfrm>
          <a:off x="7791400"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7</xdr:col>
      <xdr:colOff>961966</xdr:colOff>
      <xdr:row>0</xdr:row>
      <xdr:rowOff>0</xdr:rowOff>
    </xdr:from>
    <xdr:to>
      <xdr:col>8</xdr:col>
      <xdr:colOff>973049</xdr:colOff>
      <xdr:row>1</xdr:row>
      <xdr:rowOff>2910</xdr:rowOff>
    </xdr:to>
    <xdr:sp macro="" textlink="">
      <xdr:nvSpPr>
        <xdr:cNvPr id="23" name="Retângulo 22">
          <a:hlinkClick xmlns:r="http://schemas.openxmlformats.org/officeDocument/2006/relationships" r:id="rId8"/>
          <a:extLst>
            <a:ext uri="{FF2B5EF4-FFF2-40B4-BE49-F238E27FC236}">
              <a16:creationId xmlns:a16="http://schemas.microsoft.com/office/drawing/2014/main" id="{00000000-0008-0000-0C00-000017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8</xdr:col>
      <xdr:colOff>990531</xdr:colOff>
      <xdr:row>0</xdr:row>
      <xdr:rowOff>0</xdr:rowOff>
    </xdr:from>
    <xdr:to>
      <xdr:col>9</xdr:col>
      <xdr:colOff>991031</xdr:colOff>
      <xdr:row>1</xdr:row>
      <xdr:rowOff>2910</xdr:rowOff>
    </xdr:to>
    <xdr:sp macro="" textlink="">
      <xdr:nvSpPr>
        <xdr:cNvPr id="24" name="Retângulo 23">
          <a:hlinkClick xmlns:r="http://schemas.openxmlformats.org/officeDocument/2006/relationships" r:id="rId9"/>
          <a:extLst>
            <a:ext uri="{FF2B5EF4-FFF2-40B4-BE49-F238E27FC236}">
              <a16:creationId xmlns:a16="http://schemas.microsoft.com/office/drawing/2014/main" id="{00000000-0008-0000-0C00-000018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25" name="Imagem 24">
          <a:extLst>
            <a:ext uri="{FF2B5EF4-FFF2-40B4-BE49-F238E27FC236}">
              <a16:creationId xmlns:a16="http://schemas.microsoft.com/office/drawing/2014/main" id="{00000000-0008-0000-0C00-000019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6</xdr:col>
      <xdr:colOff>556691</xdr:colOff>
      <xdr:row>1</xdr:row>
      <xdr:rowOff>63500</xdr:rowOff>
    </xdr:from>
    <xdr:to>
      <xdr:col>7</xdr:col>
      <xdr:colOff>736607</xdr:colOff>
      <xdr:row>2</xdr:row>
      <xdr:rowOff>6500</xdr:rowOff>
    </xdr:to>
    <xdr:sp macro="" textlink="">
      <xdr:nvSpPr>
        <xdr:cNvPr id="28" name="Retângulo 27">
          <a:hlinkClick xmlns:r="http://schemas.openxmlformats.org/officeDocument/2006/relationships" r:id="rId11"/>
          <a:extLst>
            <a:ext uri="{FF2B5EF4-FFF2-40B4-BE49-F238E27FC236}">
              <a16:creationId xmlns:a16="http://schemas.microsoft.com/office/drawing/2014/main" id="{20DBD5CF-7E7E-449F-A0E7-79263CE58D42}"/>
            </a:ext>
          </a:extLst>
        </xdr:cNvPr>
        <xdr:cNvSpPr/>
      </xdr:nvSpPr>
      <xdr:spPr>
        <a:xfrm>
          <a:off x="7393524" y="560917"/>
          <a:ext cx="1248833"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IMPRESIÓN</a:t>
          </a:r>
        </a:p>
      </xdr:txBody>
    </xdr:sp>
    <xdr:clientData/>
  </xdr:twoCellAnchor>
  <xdr:twoCellAnchor editAs="absolute">
    <xdr:from>
      <xdr:col>3</xdr:col>
      <xdr:colOff>531094</xdr:colOff>
      <xdr:row>1</xdr:row>
      <xdr:rowOff>63500</xdr:rowOff>
    </xdr:from>
    <xdr:to>
      <xdr:col>4</xdr:col>
      <xdr:colOff>825500</xdr:colOff>
      <xdr:row>2</xdr:row>
      <xdr:rowOff>6500</xdr:rowOff>
    </xdr:to>
    <xdr:sp macro="" textlink="">
      <xdr:nvSpPr>
        <xdr:cNvPr id="32" name="Retângulo 31">
          <a:hlinkClick xmlns:r="http://schemas.openxmlformats.org/officeDocument/2006/relationships" r:id="rId12"/>
          <a:extLst>
            <a:ext uri="{FF2B5EF4-FFF2-40B4-BE49-F238E27FC236}">
              <a16:creationId xmlns:a16="http://schemas.microsoft.com/office/drawing/2014/main" id="{5D31C874-F99D-41BD-8EE6-ECC2FC20AD58}"/>
            </a:ext>
          </a:extLst>
        </xdr:cNvPr>
        <xdr:cNvSpPr/>
      </xdr:nvSpPr>
      <xdr:spPr>
        <a:xfrm>
          <a:off x="4161177" y="560917"/>
          <a:ext cx="1363323" cy="324000"/>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ANALISiS POR ÁREA</a:t>
          </a:r>
        </a:p>
      </xdr:txBody>
    </xdr:sp>
    <xdr:clientData/>
  </xdr:twoCellAnchor>
  <xdr:twoCellAnchor editAs="absolute">
    <xdr:from>
      <xdr:col>4</xdr:col>
      <xdr:colOff>783997</xdr:colOff>
      <xdr:row>1</xdr:row>
      <xdr:rowOff>63500</xdr:rowOff>
    </xdr:from>
    <xdr:to>
      <xdr:col>6</xdr:col>
      <xdr:colOff>531073</xdr:colOff>
      <xdr:row>2</xdr:row>
      <xdr:rowOff>6500</xdr:rowOff>
    </xdr:to>
    <xdr:sp macro="" textlink="">
      <xdr:nvSpPr>
        <xdr:cNvPr id="33" name="Retângulo 32">
          <a:hlinkClick xmlns:r="http://schemas.openxmlformats.org/officeDocument/2006/relationships" r:id="rId13"/>
          <a:extLst>
            <a:ext uri="{FF2B5EF4-FFF2-40B4-BE49-F238E27FC236}">
              <a16:creationId xmlns:a16="http://schemas.microsoft.com/office/drawing/2014/main" id="{6C2342E4-EE47-49F3-AFAE-43797E2EBD1F}"/>
            </a:ext>
          </a:extLst>
        </xdr:cNvPr>
        <xdr:cNvSpPr/>
      </xdr:nvSpPr>
      <xdr:spPr>
        <a:xfrm>
          <a:off x="5482997" y="560917"/>
          <a:ext cx="1884909"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ANALISES POR EMPLEADO</a:t>
          </a:r>
        </a:p>
      </xdr:txBody>
    </xdr:sp>
    <xdr:clientData/>
  </xdr:twoCellAnchor>
  <xdr:twoCellAnchor editAs="absolute">
    <xdr:from>
      <xdr:col>2</xdr:col>
      <xdr:colOff>1195915</xdr:colOff>
      <xdr:row>1</xdr:row>
      <xdr:rowOff>63500</xdr:rowOff>
    </xdr:from>
    <xdr:to>
      <xdr:col>2</xdr:col>
      <xdr:colOff>2573655</xdr:colOff>
      <xdr:row>2</xdr:row>
      <xdr:rowOff>6500</xdr:rowOff>
    </xdr:to>
    <xdr:sp macro="" textlink="">
      <xdr:nvSpPr>
        <xdr:cNvPr id="34" name="Retângulo 33">
          <a:hlinkClick xmlns:r="http://schemas.openxmlformats.org/officeDocument/2006/relationships" r:id="rId7"/>
          <a:extLst>
            <a:ext uri="{FF2B5EF4-FFF2-40B4-BE49-F238E27FC236}">
              <a16:creationId xmlns:a16="http://schemas.microsoft.com/office/drawing/2014/main" id="{C18E4001-1EA7-4C27-958D-5D67E14691CF}"/>
            </a:ext>
          </a:extLst>
        </xdr:cNvPr>
        <xdr:cNvSpPr/>
      </xdr:nvSpPr>
      <xdr:spPr>
        <a:xfrm>
          <a:off x="1439332" y="560917"/>
          <a:ext cx="1377740"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a:t>
          </a:r>
          <a:r>
            <a:rPr lang="pt-BR" sz="1100" b="1" baseline="0">
              <a:solidFill>
                <a:schemeClr val="bg1"/>
              </a:solidFill>
            </a:rPr>
            <a:t> SWOT</a:t>
          </a:r>
          <a:endParaRPr lang="pt-BR" sz="1100" b="1">
            <a:solidFill>
              <a:schemeClr val="bg1"/>
            </a:solidFill>
          </a:endParaRPr>
        </a:p>
      </xdr:txBody>
    </xdr:sp>
    <xdr:clientData/>
  </xdr:twoCellAnchor>
  <xdr:twoCellAnchor editAs="absolute">
    <xdr:from>
      <xdr:col>2</xdr:col>
      <xdr:colOff>2597139</xdr:colOff>
      <xdr:row>1</xdr:row>
      <xdr:rowOff>63500</xdr:rowOff>
    </xdr:from>
    <xdr:to>
      <xdr:col>3</xdr:col>
      <xdr:colOff>513673</xdr:colOff>
      <xdr:row>2</xdr:row>
      <xdr:rowOff>6500</xdr:rowOff>
    </xdr:to>
    <xdr:sp macro="" textlink="">
      <xdr:nvSpPr>
        <xdr:cNvPr id="35" name="Retângulo 34">
          <a:hlinkClick xmlns:r="http://schemas.openxmlformats.org/officeDocument/2006/relationships" r:id="rId14"/>
          <a:extLst>
            <a:ext uri="{FF2B5EF4-FFF2-40B4-BE49-F238E27FC236}">
              <a16:creationId xmlns:a16="http://schemas.microsoft.com/office/drawing/2014/main" id="{0A6ADD03-1A5D-4FB9-9201-F0DB56796C21}"/>
            </a:ext>
          </a:extLst>
        </xdr:cNvPr>
        <xdr:cNvSpPr/>
      </xdr:nvSpPr>
      <xdr:spPr>
        <a:xfrm>
          <a:off x="2840556" y="560917"/>
          <a:ext cx="1303200"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a:t>
          </a:r>
          <a:r>
            <a:rPr lang="pt-BR" sz="1100" b="1" baseline="0">
              <a:solidFill>
                <a:schemeClr val="bg1"/>
              </a:solidFill>
            </a:rPr>
            <a:t> P.A.</a:t>
          </a:r>
          <a:endParaRPr lang="pt-BR" sz="1100" b="1">
            <a:solidFill>
              <a:schemeClr val="bg1"/>
            </a:solidFill>
          </a:endParaRPr>
        </a:p>
      </xdr:txBody>
    </xdr:sp>
    <xdr:clientData/>
  </xdr:twoCellAnchor>
  <xdr:twoCellAnchor editAs="absolute">
    <xdr:from>
      <xdr:col>1</xdr:col>
      <xdr:colOff>0</xdr:colOff>
      <xdr:row>1</xdr:row>
      <xdr:rowOff>21166</xdr:rowOff>
    </xdr:from>
    <xdr:to>
      <xdr:col>2</xdr:col>
      <xdr:colOff>251883</xdr:colOff>
      <xdr:row>1</xdr:row>
      <xdr:rowOff>366183</xdr:rowOff>
    </xdr:to>
    <xdr:pic>
      <xdr:nvPicPr>
        <xdr:cNvPr id="26" name="Imagem 29">
          <a:hlinkClick xmlns:r="http://schemas.openxmlformats.org/officeDocument/2006/relationships" r:id="rId15"/>
          <a:extLst>
            <a:ext uri="{FF2B5EF4-FFF2-40B4-BE49-F238E27FC236}">
              <a16:creationId xmlns:a16="http://schemas.microsoft.com/office/drawing/2014/main" id="{309C5340-DDB1-407C-8CAF-5D2E53B445BF}"/>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5</xdr:col>
      <xdr:colOff>936584</xdr:colOff>
      <xdr:row>0</xdr:row>
      <xdr:rowOff>0</xdr:rowOff>
    </xdr:from>
    <xdr:to>
      <xdr:col>6</xdr:col>
      <xdr:colOff>947668</xdr:colOff>
      <xdr:row>1</xdr:row>
      <xdr:rowOff>2910</xdr:rowOff>
    </xdr:to>
    <xdr:sp macro="" textlink="">
      <xdr:nvSpPr>
        <xdr:cNvPr id="16" name="Retângulo 15">
          <a:hlinkClick xmlns:r="http://schemas.openxmlformats.org/officeDocument/2006/relationships" r:id="rId1"/>
          <a:extLst>
            <a:ext uri="{FF2B5EF4-FFF2-40B4-BE49-F238E27FC236}">
              <a16:creationId xmlns:a16="http://schemas.microsoft.com/office/drawing/2014/main" id="{00000000-0008-0000-0D00-000010000000}"/>
            </a:ext>
          </a:extLst>
        </xdr:cNvPr>
        <xdr:cNvSpPr>
          <a:spLocks/>
        </xdr:cNvSpPr>
      </xdr:nvSpPr>
      <xdr:spPr>
        <a:xfrm>
          <a:off x="670450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17" name="Retângulo 16">
          <a:hlinkClick xmlns:r="http://schemas.openxmlformats.org/officeDocument/2006/relationships" r:id="rId2"/>
          <a:extLst>
            <a:ext uri="{FF2B5EF4-FFF2-40B4-BE49-F238E27FC236}">
              <a16:creationId xmlns:a16="http://schemas.microsoft.com/office/drawing/2014/main" id="{00000000-0008-0000-0D00-000011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18" name="Retângulo 17">
          <a:hlinkClick xmlns:r="http://schemas.openxmlformats.org/officeDocument/2006/relationships" r:id="rId3"/>
          <a:extLst>
            <a:ext uri="{FF2B5EF4-FFF2-40B4-BE49-F238E27FC236}">
              <a16:creationId xmlns:a16="http://schemas.microsoft.com/office/drawing/2014/main" id="{00000000-0008-0000-0D00-000012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3</xdr:col>
      <xdr:colOff>809048</xdr:colOff>
      <xdr:row>1</xdr:row>
      <xdr:rowOff>2910</xdr:rowOff>
    </xdr:to>
    <xdr:sp macro="" textlink="">
      <xdr:nvSpPr>
        <xdr:cNvPr id="19" name="Retângulo 18">
          <a:hlinkClick xmlns:r="http://schemas.openxmlformats.org/officeDocument/2006/relationships" r:id="rId4"/>
          <a:extLst>
            <a:ext uri="{FF2B5EF4-FFF2-40B4-BE49-F238E27FC236}">
              <a16:creationId xmlns:a16="http://schemas.microsoft.com/office/drawing/2014/main" id="{00000000-0008-0000-0D00-000013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3</xdr:col>
      <xdr:colOff>826534</xdr:colOff>
      <xdr:row>0</xdr:row>
      <xdr:rowOff>0</xdr:rowOff>
    </xdr:from>
    <xdr:to>
      <xdr:col>4</xdr:col>
      <xdr:colOff>837617</xdr:colOff>
      <xdr:row>1</xdr:row>
      <xdr:rowOff>2910</xdr:rowOff>
    </xdr:to>
    <xdr:sp macro="" textlink="">
      <xdr:nvSpPr>
        <xdr:cNvPr id="20" name="Retângulo 19">
          <a:hlinkClick xmlns:r="http://schemas.openxmlformats.org/officeDocument/2006/relationships" r:id="rId5"/>
          <a:extLst>
            <a:ext uri="{FF2B5EF4-FFF2-40B4-BE49-F238E27FC236}">
              <a16:creationId xmlns:a16="http://schemas.microsoft.com/office/drawing/2014/main" id="{00000000-0008-0000-0D00-000014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4</xdr:col>
      <xdr:colOff>855101</xdr:colOff>
      <xdr:row>0</xdr:row>
      <xdr:rowOff>0</xdr:rowOff>
    </xdr:from>
    <xdr:to>
      <xdr:col>5</xdr:col>
      <xdr:colOff>920750</xdr:colOff>
      <xdr:row>1</xdr:row>
      <xdr:rowOff>2910</xdr:rowOff>
    </xdr:to>
    <xdr:sp macro="" textlink="">
      <xdr:nvSpPr>
        <xdr:cNvPr id="21" name="Retângulo 20">
          <a:hlinkClick xmlns:r="http://schemas.openxmlformats.org/officeDocument/2006/relationships" r:id="rId6"/>
          <a:extLst>
            <a:ext uri="{FF2B5EF4-FFF2-40B4-BE49-F238E27FC236}">
              <a16:creationId xmlns:a16="http://schemas.microsoft.com/office/drawing/2014/main" id="{00000000-0008-0000-0D00-000015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6</xdr:col>
      <xdr:colOff>954567</xdr:colOff>
      <xdr:row>0</xdr:row>
      <xdr:rowOff>0</xdr:rowOff>
    </xdr:from>
    <xdr:to>
      <xdr:col>7</xdr:col>
      <xdr:colOff>965650</xdr:colOff>
      <xdr:row>1</xdr:row>
      <xdr:rowOff>2910</xdr:rowOff>
    </xdr:to>
    <xdr:sp macro="" textlink="">
      <xdr:nvSpPr>
        <xdr:cNvPr id="22" name="Retângulo 21">
          <a:hlinkClick xmlns:r="http://schemas.openxmlformats.org/officeDocument/2006/relationships" r:id="rId7"/>
          <a:extLst>
            <a:ext uri="{FF2B5EF4-FFF2-40B4-BE49-F238E27FC236}">
              <a16:creationId xmlns:a16="http://schemas.microsoft.com/office/drawing/2014/main" id="{00000000-0008-0000-0D00-000016000000}"/>
            </a:ext>
          </a:extLst>
        </xdr:cNvPr>
        <xdr:cNvSpPr>
          <a:spLocks/>
        </xdr:cNvSpPr>
      </xdr:nvSpPr>
      <xdr:spPr>
        <a:xfrm>
          <a:off x="7791400"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7</xdr:col>
      <xdr:colOff>961966</xdr:colOff>
      <xdr:row>0</xdr:row>
      <xdr:rowOff>0</xdr:rowOff>
    </xdr:from>
    <xdr:to>
      <xdr:col>8</xdr:col>
      <xdr:colOff>973049</xdr:colOff>
      <xdr:row>1</xdr:row>
      <xdr:rowOff>2910</xdr:rowOff>
    </xdr:to>
    <xdr:sp macro="" textlink="">
      <xdr:nvSpPr>
        <xdr:cNvPr id="23" name="Retângulo 22">
          <a:hlinkClick xmlns:r="http://schemas.openxmlformats.org/officeDocument/2006/relationships" r:id="rId8"/>
          <a:extLst>
            <a:ext uri="{FF2B5EF4-FFF2-40B4-BE49-F238E27FC236}">
              <a16:creationId xmlns:a16="http://schemas.microsoft.com/office/drawing/2014/main" id="{00000000-0008-0000-0D00-000017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8</xdr:col>
      <xdr:colOff>990531</xdr:colOff>
      <xdr:row>0</xdr:row>
      <xdr:rowOff>0</xdr:rowOff>
    </xdr:from>
    <xdr:to>
      <xdr:col>9</xdr:col>
      <xdr:colOff>991031</xdr:colOff>
      <xdr:row>1</xdr:row>
      <xdr:rowOff>2910</xdr:rowOff>
    </xdr:to>
    <xdr:sp macro="" textlink="">
      <xdr:nvSpPr>
        <xdr:cNvPr id="24" name="Retângulo 23">
          <a:hlinkClick xmlns:r="http://schemas.openxmlformats.org/officeDocument/2006/relationships" r:id="rId9"/>
          <a:extLst>
            <a:ext uri="{FF2B5EF4-FFF2-40B4-BE49-F238E27FC236}">
              <a16:creationId xmlns:a16="http://schemas.microsoft.com/office/drawing/2014/main" id="{00000000-0008-0000-0D00-000018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25" name="Imagem 24">
          <a:extLst>
            <a:ext uri="{FF2B5EF4-FFF2-40B4-BE49-F238E27FC236}">
              <a16:creationId xmlns:a16="http://schemas.microsoft.com/office/drawing/2014/main" id="{00000000-0008-0000-0D00-000019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6</xdr:col>
      <xdr:colOff>556695</xdr:colOff>
      <xdr:row>1</xdr:row>
      <xdr:rowOff>63500</xdr:rowOff>
    </xdr:from>
    <xdr:to>
      <xdr:col>7</xdr:col>
      <xdr:colOff>736611</xdr:colOff>
      <xdr:row>2</xdr:row>
      <xdr:rowOff>6500</xdr:rowOff>
    </xdr:to>
    <xdr:sp macro="" textlink="">
      <xdr:nvSpPr>
        <xdr:cNvPr id="29" name="Retângulo 28">
          <a:hlinkClick xmlns:r="http://schemas.openxmlformats.org/officeDocument/2006/relationships" r:id="rId11"/>
          <a:extLst>
            <a:ext uri="{FF2B5EF4-FFF2-40B4-BE49-F238E27FC236}">
              <a16:creationId xmlns:a16="http://schemas.microsoft.com/office/drawing/2014/main" id="{D4B8E2C3-F153-4FC7-BA2A-E254B79CB0B6}"/>
            </a:ext>
          </a:extLst>
        </xdr:cNvPr>
        <xdr:cNvSpPr/>
      </xdr:nvSpPr>
      <xdr:spPr>
        <a:xfrm>
          <a:off x="7393528" y="560917"/>
          <a:ext cx="1248833"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IMPRESIÓN</a:t>
          </a:r>
        </a:p>
      </xdr:txBody>
    </xdr:sp>
    <xdr:clientData/>
  </xdr:twoCellAnchor>
  <xdr:twoCellAnchor editAs="absolute">
    <xdr:from>
      <xdr:col>3</xdr:col>
      <xdr:colOff>531098</xdr:colOff>
      <xdr:row>1</xdr:row>
      <xdr:rowOff>63500</xdr:rowOff>
    </xdr:from>
    <xdr:to>
      <xdr:col>4</xdr:col>
      <xdr:colOff>765370</xdr:colOff>
      <xdr:row>2</xdr:row>
      <xdr:rowOff>6500</xdr:rowOff>
    </xdr:to>
    <xdr:sp macro="" textlink="">
      <xdr:nvSpPr>
        <xdr:cNvPr id="30" name="Retângulo 29">
          <a:hlinkClick xmlns:r="http://schemas.openxmlformats.org/officeDocument/2006/relationships" r:id="rId12"/>
          <a:extLst>
            <a:ext uri="{FF2B5EF4-FFF2-40B4-BE49-F238E27FC236}">
              <a16:creationId xmlns:a16="http://schemas.microsoft.com/office/drawing/2014/main" id="{53177250-027C-4543-A7A8-E552602EDE42}"/>
            </a:ext>
          </a:extLst>
        </xdr:cNvPr>
        <xdr:cNvSpPr/>
      </xdr:nvSpPr>
      <xdr:spPr>
        <a:xfrm>
          <a:off x="4161181" y="560917"/>
          <a:ext cx="1303189"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ANALISiS POR ÁREA</a:t>
          </a:r>
        </a:p>
      </xdr:txBody>
    </xdr:sp>
    <xdr:clientData/>
  </xdr:twoCellAnchor>
  <xdr:twoCellAnchor editAs="absolute">
    <xdr:from>
      <xdr:col>4</xdr:col>
      <xdr:colOff>784001</xdr:colOff>
      <xdr:row>1</xdr:row>
      <xdr:rowOff>63500</xdr:rowOff>
    </xdr:from>
    <xdr:to>
      <xdr:col>6</xdr:col>
      <xdr:colOff>531077</xdr:colOff>
      <xdr:row>2</xdr:row>
      <xdr:rowOff>6500</xdr:rowOff>
    </xdr:to>
    <xdr:sp macro="" textlink="">
      <xdr:nvSpPr>
        <xdr:cNvPr id="31" name="Retângulo 30">
          <a:hlinkClick xmlns:r="http://schemas.openxmlformats.org/officeDocument/2006/relationships" r:id="rId13"/>
          <a:extLst>
            <a:ext uri="{FF2B5EF4-FFF2-40B4-BE49-F238E27FC236}">
              <a16:creationId xmlns:a16="http://schemas.microsoft.com/office/drawing/2014/main" id="{210535C7-31D2-44D9-A5CE-1D121471CEDC}"/>
            </a:ext>
          </a:extLst>
        </xdr:cNvPr>
        <xdr:cNvSpPr/>
      </xdr:nvSpPr>
      <xdr:spPr>
        <a:xfrm>
          <a:off x="5483001" y="560917"/>
          <a:ext cx="1884909" cy="324000"/>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ysClr val="windowText" lastClr="000000"/>
              </a:solidFill>
            </a:rPr>
            <a:t>ANALISES POR EMPLEADO</a:t>
          </a:r>
        </a:p>
      </xdr:txBody>
    </xdr:sp>
    <xdr:clientData/>
  </xdr:twoCellAnchor>
  <xdr:twoCellAnchor editAs="absolute">
    <xdr:from>
      <xdr:col>2</xdr:col>
      <xdr:colOff>1195919</xdr:colOff>
      <xdr:row>1</xdr:row>
      <xdr:rowOff>63500</xdr:rowOff>
    </xdr:from>
    <xdr:to>
      <xdr:col>2</xdr:col>
      <xdr:colOff>2573659</xdr:colOff>
      <xdr:row>2</xdr:row>
      <xdr:rowOff>6500</xdr:rowOff>
    </xdr:to>
    <xdr:sp macro="" textlink="">
      <xdr:nvSpPr>
        <xdr:cNvPr id="34" name="Retângulo 33">
          <a:hlinkClick xmlns:r="http://schemas.openxmlformats.org/officeDocument/2006/relationships" r:id="rId7"/>
          <a:extLst>
            <a:ext uri="{FF2B5EF4-FFF2-40B4-BE49-F238E27FC236}">
              <a16:creationId xmlns:a16="http://schemas.microsoft.com/office/drawing/2014/main" id="{C25CC718-C249-4757-981A-DE41D21B19B7}"/>
            </a:ext>
          </a:extLst>
        </xdr:cNvPr>
        <xdr:cNvSpPr/>
      </xdr:nvSpPr>
      <xdr:spPr>
        <a:xfrm>
          <a:off x="1439336" y="560917"/>
          <a:ext cx="1377740"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a:t>
          </a:r>
          <a:r>
            <a:rPr lang="pt-BR" sz="1100" b="1" baseline="0">
              <a:solidFill>
                <a:schemeClr val="bg1"/>
              </a:solidFill>
            </a:rPr>
            <a:t> SWOT</a:t>
          </a:r>
          <a:endParaRPr lang="pt-BR" sz="1100" b="1">
            <a:solidFill>
              <a:schemeClr val="bg1"/>
            </a:solidFill>
          </a:endParaRPr>
        </a:p>
      </xdr:txBody>
    </xdr:sp>
    <xdr:clientData/>
  </xdr:twoCellAnchor>
  <xdr:twoCellAnchor editAs="absolute">
    <xdr:from>
      <xdr:col>2</xdr:col>
      <xdr:colOff>2597143</xdr:colOff>
      <xdr:row>1</xdr:row>
      <xdr:rowOff>63500</xdr:rowOff>
    </xdr:from>
    <xdr:to>
      <xdr:col>3</xdr:col>
      <xdr:colOff>513677</xdr:colOff>
      <xdr:row>2</xdr:row>
      <xdr:rowOff>6500</xdr:rowOff>
    </xdr:to>
    <xdr:sp macro="" textlink="">
      <xdr:nvSpPr>
        <xdr:cNvPr id="35" name="Retângulo 34">
          <a:hlinkClick xmlns:r="http://schemas.openxmlformats.org/officeDocument/2006/relationships" r:id="rId14"/>
          <a:extLst>
            <a:ext uri="{FF2B5EF4-FFF2-40B4-BE49-F238E27FC236}">
              <a16:creationId xmlns:a16="http://schemas.microsoft.com/office/drawing/2014/main" id="{69FFFD63-05D7-4E9A-83FD-BAB2D743CCDE}"/>
            </a:ext>
          </a:extLst>
        </xdr:cNvPr>
        <xdr:cNvSpPr/>
      </xdr:nvSpPr>
      <xdr:spPr>
        <a:xfrm>
          <a:off x="2840560" y="560917"/>
          <a:ext cx="1303200"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a:t>
          </a:r>
          <a:r>
            <a:rPr lang="pt-BR" sz="1100" b="1" baseline="0">
              <a:solidFill>
                <a:schemeClr val="bg1"/>
              </a:solidFill>
            </a:rPr>
            <a:t> P.A.</a:t>
          </a:r>
          <a:endParaRPr lang="pt-BR" sz="1100" b="1">
            <a:solidFill>
              <a:schemeClr val="bg1"/>
            </a:solidFill>
          </a:endParaRPr>
        </a:p>
      </xdr:txBody>
    </xdr:sp>
    <xdr:clientData/>
  </xdr:twoCellAnchor>
  <xdr:twoCellAnchor editAs="absolute">
    <xdr:from>
      <xdr:col>1</xdr:col>
      <xdr:colOff>0</xdr:colOff>
      <xdr:row>1</xdr:row>
      <xdr:rowOff>21166</xdr:rowOff>
    </xdr:from>
    <xdr:to>
      <xdr:col>2</xdr:col>
      <xdr:colOff>251883</xdr:colOff>
      <xdr:row>1</xdr:row>
      <xdr:rowOff>366183</xdr:rowOff>
    </xdr:to>
    <xdr:pic>
      <xdr:nvPicPr>
        <xdr:cNvPr id="26" name="Imagem 29">
          <a:hlinkClick xmlns:r="http://schemas.openxmlformats.org/officeDocument/2006/relationships" r:id="rId15"/>
          <a:extLst>
            <a:ext uri="{FF2B5EF4-FFF2-40B4-BE49-F238E27FC236}">
              <a16:creationId xmlns:a16="http://schemas.microsoft.com/office/drawing/2014/main" id="{EB23DE92-FD93-49D7-9BAF-8B31DE9EC08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9</xdr:col>
      <xdr:colOff>0</xdr:colOff>
      <xdr:row>38</xdr:row>
      <xdr:rowOff>0</xdr:rowOff>
    </xdr:from>
    <xdr:to>
      <xdr:col>14</xdr:col>
      <xdr:colOff>529167</xdr:colOff>
      <xdr:row>42</xdr:row>
      <xdr:rowOff>0</xdr:rowOff>
    </xdr:to>
    <xdr:graphicFrame macro="">
      <xdr:nvGraphicFramePr>
        <xdr:cNvPr id="11399" name="Gráfico 47">
          <a:extLst>
            <a:ext uri="{FF2B5EF4-FFF2-40B4-BE49-F238E27FC236}">
              <a16:creationId xmlns:a16="http://schemas.microsoft.com/office/drawing/2014/main" id="{00000000-0008-0000-0E00-0000872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8</xdr:col>
      <xdr:colOff>523834</xdr:colOff>
      <xdr:row>0</xdr:row>
      <xdr:rowOff>0</xdr:rowOff>
    </xdr:from>
    <xdr:to>
      <xdr:col>9</xdr:col>
      <xdr:colOff>968834</xdr:colOff>
      <xdr:row>1</xdr:row>
      <xdr:rowOff>2910</xdr:rowOff>
    </xdr:to>
    <xdr:sp macro="" textlink="">
      <xdr:nvSpPr>
        <xdr:cNvPr id="18" name="Retângulo 17">
          <a:hlinkClick xmlns:r="http://schemas.openxmlformats.org/officeDocument/2006/relationships" r:id="rId2"/>
          <a:extLst>
            <a:ext uri="{FF2B5EF4-FFF2-40B4-BE49-F238E27FC236}">
              <a16:creationId xmlns:a16="http://schemas.microsoft.com/office/drawing/2014/main" id="{00000000-0008-0000-0E00-000012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19" name="Retângulo 18">
          <a:hlinkClick xmlns:r="http://schemas.openxmlformats.org/officeDocument/2006/relationships" r:id="rId3"/>
          <a:extLst>
            <a:ext uri="{FF2B5EF4-FFF2-40B4-BE49-F238E27FC236}">
              <a16:creationId xmlns:a16="http://schemas.microsoft.com/office/drawing/2014/main" id="{00000000-0008-0000-0E00-000013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3</xdr:col>
      <xdr:colOff>452400</xdr:colOff>
      <xdr:row>1</xdr:row>
      <xdr:rowOff>2910</xdr:rowOff>
    </xdr:to>
    <xdr:sp macro="" textlink="">
      <xdr:nvSpPr>
        <xdr:cNvPr id="20" name="Retângulo 19">
          <a:hlinkClick xmlns:r="http://schemas.openxmlformats.org/officeDocument/2006/relationships" r:id="rId4"/>
          <a:extLst>
            <a:ext uri="{FF2B5EF4-FFF2-40B4-BE49-F238E27FC236}">
              <a16:creationId xmlns:a16="http://schemas.microsoft.com/office/drawing/2014/main" id="{00000000-0008-0000-0E00-000014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3</xdr:col>
      <xdr:colOff>459298</xdr:colOff>
      <xdr:row>0</xdr:row>
      <xdr:rowOff>0</xdr:rowOff>
    </xdr:from>
    <xdr:to>
      <xdr:col>5</xdr:col>
      <xdr:colOff>15298</xdr:colOff>
      <xdr:row>1</xdr:row>
      <xdr:rowOff>2910</xdr:rowOff>
    </xdr:to>
    <xdr:sp macro="" textlink="">
      <xdr:nvSpPr>
        <xdr:cNvPr id="21" name="Retângulo 20">
          <a:hlinkClick xmlns:r="http://schemas.openxmlformats.org/officeDocument/2006/relationships" r:id="rId5"/>
          <a:extLst>
            <a:ext uri="{FF2B5EF4-FFF2-40B4-BE49-F238E27FC236}">
              <a16:creationId xmlns:a16="http://schemas.microsoft.com/office/drawing/2014/main" id="{00000000-0008-0000-0E00-000015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5</xdr:col>
      <xdr:colOff>32784</xdr:colOff>
      <xdr:row>0</xdr:row>
      <xdr:rowOff>0</xdr:rowOff>
    </xdr:from>
    <xdr:to>
      <xdr:col>6</xdr:col>
      <xdr:colOff>414284</xdr:colOff>
      <xdr:row>1</xdr:row>
      <xdr:rowOff>2910</xdr:rowOff>
    </xdr:to>
    <xdr:sp macro="" textlink="">
      <xdr:nvSpPr>
        <xdr:cNvPr id="22" name="Retângulo 21">
          <a:hlinkClick xmlns:r="http://schemas.openxmlformats.org/officeDocument/2006/relationships" r:id="rId6"/>
          <a:extLst>
            <a:ext uri="{FF2B5EF4-FFF2-40B4-BE49-F238E27FC236}">
              <a16:creationId xmlns:a16="http://schemas.microsoft.com/office/drawing/2014/main" id="{00000000-0008-0000-0E00-000016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6</xdr:col>
      <xdr:colOff>431768</xdr:colOff>
      <xdr:row>0</xdr:row>
      <xdr:rowOff>0</xdr:rowOff>
    </xdr:from>
    <xdr:to>
      <xdr:col>8</xdr:col>
      <xdr:colOff>508000</xdr:colOff>
      <xdr:row>1</xdr:row>
      <xdr:rowOff>2910</xdr:rowOff>
    </xdr:to>
    <xdr:sp macro="" textlink="">
      <xdr:nvSpPr>
        <xdr:cNvPr id="23" name="Retângulo 22">
          <a:hlinkClick xmlns:r="http://schemas.openxmlformats.org/officeDocument/2006/relationships" r:id="rId7"/>
          <a:extLst>
            <a:ext uri="{FF2B5EF4-FFF2-40B4-BE49-F238E27FC236}">
              <a16:creationId xmlns:a16="http://schemas.microsoft.com/office/drawing/2014/main" id="{00000000-0008-0000-0E00-000017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9</xdr:col>
      <xdr:colOff>2052049</xdr:colOff>
      <xdr:row>0</xdr:row>
      <xdr:rowOff>0</xdr:rowOff>
    </xdr:from>
    <xdr:to>
      <xdr:col>10</xdr:col>
      <xdr:colOff>475633</xdr:colOff>
      <xdr:row>1</xdr:row>
      <xdr:rowOff>2910</xdr:rowOff>
    </xdr:to>
    <xdr:sp macro="" textlink="">
      <xdr:nvSpPr>
        <xdr:cNvPr id="25" name="Retângulo 24">
          <a:hlinkClick xmlns:r="http://schemas.openxmlformats.org/officeDocument/2006/relationships" r:id="rId8"/>
          <a:extLst>
            <a:ext uri="{FF2B5EF4-FFF2-40B4-BE49-F238E27FC236}">
              <a16:creationId xmlns:a16="http://schemas.microsoft.com/office/drawing/2014/main" id="{00000000-0008-0000-0E00-000019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10</xdr:col>
      <xdr:colOff>493115</xdr:colOff>
      <xdr:row>0</xdr:row>
      <xdr:rowOff>0</xdr:rowOff>
    </xdr:from>
    <xdr:to>
      <xdr:col>12</xdr:col>
      <xdr:colOff>27948</xdr:colOff>
      <xdr:row>1</xdr:row>
      <xdr:rowOff>2910</xdr:rowOff>
    </xdr:to>
    <xdr:sp macro="" textlink="">
      <xdr:nvSpPr>
        <xdr:cNvPr id="26" name="Retângulo 25">
          <a:hlinkClick xmlns:r="http://schemas.openxmlformats.org/officeDocument/2006/relationships" r:id="rId9"/>
          <a:extLst>
            <a:ext uri="{FF2B5EF4-FFF2-40B4-BE49-F238E27FC236}">
              <a16:creationId xmlns:a16="http://schemas.microsoft.com/office/drawing/2014/main" id="{00000000-0008-0000-0E00-00001A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27" name="Imagem 26">
          <a:extLst>
            <a:ext uri="{FF2B5EF4-FFF2-40B4-BE49-F238E27FC236}">
              <a16:creationId xmlns:a16="http://schemas.microsoft.com/office/drawing/2014/main" id="{00000000-0008-0000-0E00-00001B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9</xdr:col>
      <xdr:colOff>577861</xdr:colOff>
      <xdr:row>1</xdr:row>
      <xdr:rowOff>63499</xdr:rowOff>
    </xdr:from>
    <xdr:to>
      <xdr:col>9</xdr:col>
      <xdr:colOff>1826694</xdr:colOff>
      <xdr:row>2</xdr:row>
      <xdr:rowOff>6499</xdr:rowOff>
    </xdr:to>
    <xdr:sp macro="" textlink="">
      <xdr:nvSpPr>
        <xdr:cNvPr id="31" name="Retângulo 30">
          <a:hlinkClick xmlns:r="http://schemas.openxmlformats.org/officeDocument/2006/relationships" r:id="rId11"/>
          <a:extLst>
            <a:ext uri="{FF2B5EF4-FFF2-40B4-BE49-F238E27FC236}">
              <a16:creationId xmlns:a16="http://schemas.microsoft.com/office/drawing/2014/main" id="{74EDF46E-30B7-42A5-A297-C856B6E0F520}"/>
            </a:ext>
          </a:extLst>
        </xdr:cNvPr>
        <xdr:cNvSpPr/>
      </xdr:nvSpPr>
      <xdr:spPr>
        <a:xfrm>
          <a:off x="7393528" y="560916"/>
          <a:ext cx="1248833" cy="324000"/>
        </a:xfrm>
        <a:prstGeom prst="rect">
          <a:avLst/>
        </a:prstGeom>
        <a:solidFill>
          <a:schemeClr val="bg1"/>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ysClr val="windowText" lastClr="000000"/>
              </a:solidFill>
            </a:rPr>
            <a:t>IMPRESIÓN</a:t>
          </a:r>
        </a:p>
      </xdr:txBody>
    </xdr:sp>
    <xdr:clientData/>
  </xdr:twoCellAnchor>
  <xdr:twoCellAnchor editAs="absolute">
    <xdr:from>
      <xdr:col>4</xdr:col>
      <xdr:colOff>404098</xdr:colOff>
      <xdr:row>1</xdr:row>
      <xdr:rowOff>63499</xdr:rowOff>
    </xdr:from>
    <xdr:to>
      <xdr:col>6</xdr:col>
      <xdr:colOff>342037</xdr:colOff>
      <xdr:row>2</xdr:row>
      <xdr:rowOff>6499</xdr:rowOff>
    </xdr:to>
    <xdr:sp macro="" textlink="">
      <xdr:nvSpPr>
        <xdr:cNvPr id="32" name="Retângulo 31">
          <a:hlinkClick xmlns:r="http://schemas.openxmlformats.org/officeDocument/2006/relationships" r:id="rId12"/>
          <a:extLst>
            <a:ext uri="{FF2B5EF4-FFF2-40B4-BE49-F238E27FC236}">
              <a16:creationId xmlns:a16="http://schemas.microsoft.com/office/drawing/2014/main" id="{AC989BF3-4A0F-427C-ACC8-9627E2FC21BD}"/>
            </a:ext>
          </a:extLst>
        </xdr:cNvPr>
        <xdr:cNvSpPr/>
      </xdr:nvSpPr>
      <xdr:spPr>
        <a:xfrm>
          <a:off x="4161181" y="560916"/>
          <a:ext cx="1303189"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ANALISiS POR ÁREA</a:t>
          </a:r>
        </a:p>
      </xdr:txBody>
    </xdr:sp>
    <xdr:clientData/>
  </xdr:twoCellAnchor>
  <xdr:twoCellAnchor editAs="absolute">
    <xdr:from>
      <xdr:col>6</xdr:col>
      <xdr:colOff>360668</xdr:colOff>
      <xdr:row>1</xdr:row>
      <xdr:rowOff>63499</xdr:rowOff>
    </xdr:from>
    <xdr:to>
      <xdr:col>9</xdr:col>
      <xdr:colOff>552243</xdr:colOff>
      <xdr:row>2</xdr:row>
      <xdr:rowOff>6499</xdr:rowOff>
    </xdr:to>
    <xdr:sp macro="" textlink="">
      <xdr:nvSpPr>
        <xdr:cNvPr id="33" name="Retângulo 32">
          <a:hlinkClick xmlns:r="http://schemas.openxmlformats.org/officeDocument/2006/relationships" r:id="rId13"/>
          <a:extLst>
            <a:ext uri="{FF2B5EF4-FFF2-40B4-BE49-F238E27FC236}">
              <a16:creationId xmlns:a16="http://schemas.microsoft.com/office/drawing/2014/main" id="{D0EDB863-800C-4CCD-8B01-EBAE7A413ABA}"/>
            </a:ext>
          </a:extLst>
        </xdr:cNvPr>
        <xdr:cNvSpPr/>
      </xdr:nvSpPr>
      <xdr:spPr>
        <a:xfrm>
          <a:off x="5483001" y="560916"/>
          <a:ext cx="1884909"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ANALISES POR EMPLEADO</a:t>
          </a:r>
        </a:p>
      </xdr:txBody>
    </xdr:sp>
    <xdr:clientData/>
  </xdr:twoCellAnchor>
  <xdr:twoCellAnchor editAs="absolute">
    <xdr:from>
      <xdr:col>2</xdr:col>
      <xdr:colOff>1195919</xdr:colOff>
      <xdr:row>1</xdr:row>
      <xdr:rowOff>63499</xdr:rowOff>
    </xdr:from>
    <xdr:to>
      <xdr:col>2</xdr:col>
      <xdr:colOff>2573659</xdr:colOff>
      <xdr:row>2</xdr:row>
      <xdr:rowOff>6499</xdr:rowOff>
    </xdr:to>
    <xdr:sp macro="" textlink="">
      <xdr:nvSpPr>
        <xdr:cNvPr id="34" name="Retângulo 33">
          <a:hlinkClick xmlns:r="http://schemas.openxmlformats.org/officeDocument/2006/relationships" r:id="rId14"/>
          <a:extLst>
            <a:ext uri="{FF2B5EF4-FFF2-40B4-BE49-F238E27FC236}">
              <a16:creationId xmlns:a16="http://schemas.microsoft.com/office/drawing/2014/main" id="{64B4EFD5-9BCD-40CD-B7D0-FE4B61D80CF5}"/>
            </a:ext>
          </a:extLst>
        </xdr:cNvPr>
        <xdr:cNvSpPr/>
      </xdr:nvSpPr>
      <xdr:spPr>
        <a:xfrm>
          <a:off x="1439336" y="560916"/>
          <a:ext cx="1377740"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a:t>
          </a:r>
          <a:r>
            <a:rPr lang="pt-BR" sz="1100" b="1" baseline="0">
              <a:solidFill>
                <a:schemeClr val="bg1"/>
              </a:solidFill>
            </a:rPr>
            <a:t> SWOT</a:t>
          </a:r>
          <a:endParaRPr lang="pt-BR" sz="1100" b="1">
            <a:solidFill>
              <a:schemeClr val="bg1"/>
            </a:solidFill>
          </a:endParaRPr>
        </a:p>
      </xdr:txBody>
    </xdr:sp>
    <xdr:clientData/>
  </xdr:twoCellAnchor>
  <xdr:twoCellAnchor editAs="absolute">
    <xdr:from>
      <xdr:col>2</xdr:col>
      <xdr:colOff>2597143</xdr:colOff>
      <xdr:row>1</xdr:row>
      <xdr:rowOff>63499</xdr:rowOff>
    </xdr:from>
    <xdr:to>
      <xdr:col>4</xdr:col>
      <xdr:colOff>386677</xdr:colOff>
      <xdr:row>2</xdr:row>
      <xdr:rowOff>6499</xdr:rowOff>
    </xdr:to>
    <xdr:sp macro="" textlink="">
      <xdr:nvSpPr>
        <xdr:cNvPr id="35" name="Retângulo 34">
          <a:hlinkClick xmlns:r="http://schemas.openxmlformats.org/officeDocument/2006/relationships" r:id="rId15"/>
          <a:extLst>
            <a:ext uri="{FF2B5EF4-FFF2-40B4-BE49-F238E27FC236}">
              <a16:creationId xmlns:a16="http://schemas.microsoft.com/office/drawing/2014/main" id="{0760770D-59AB-400B-8641-4D32ECFEB3C8}"/>
            </a:ext>
          </a:extLst>
        </xdr:cNvPr>
        <xdr:cNvSpPr/>
      </xdr:nvSpPr>
      <xdr:spPr>
        <a:xfrm>
          <a:off x="2840560" y="560916"/>
          <a:ext cx="1303200" cy="3240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lang="pt-BR" sz="1100" b="1">
              <a:solidFill>
                <a:schemeClr val="bg1"/>
              </a:solidFill>
            </a:rPr>
            <a:t>RESULTADOS</a:t>
          </a:r>
          <a:r>
            <a:rPr lang="pt-BR" sz="1100" b="1" baseline="0">
              <a:solidFill>
                <a:schemeClr val="bg1"/>
              </a:solidFill>
            </a:rPr>
            <a:t> P.A.</a:t>
          </a:r>
          <a:endParaRPr lang="pt-BR" sz="1100" b="1">
            <a:solidFill>
              <a:schemeClr val="bg1"/>
            </a:solidFill>
          </a:endParaRPr>
        </a:p>
      </xdr:txBody>
    </xdr:sp>
    <xdr:clientData/>
  </xdr:twoCellAnchor>
  <xdr:twoCellAnchor editAs="absolute">
    <xdr:from>
      <xdr:col>9</xdr:col>
      <xdr:colOff>973666</xdr:colOff>
      <xdr:row>0</xdr:row>
      <xdr:rowOff>0</xdr:rowOff>
    </xdr:from>
    <xdr:to>
      <xdr:col>9</xdr:col>
      <xdr:colOff>2053666</xdr:colOff>
      <xdr:row>1</xdr:row>
      <xdr:rowOff>2910</xdr:rowOff>
    </xdr:to>
    <xdr:sp macro="" textlink="">
      <xdr:nvSpPr>
        <xdr:cNvPr id="36" name="Retângulo 35">
          <a:hlinkClick xmlns:r="http://schemas.openxmlformats.org/officeDocument/2006/relationships" r:id="rId14"/>
          <a:extLst>
            <a:ext uri="{FF2B5EF4-FFF2-40B4-BE49-F238E27FC236}">
              <a16:creationId xmlns:a16="http://schemas.microsoft.com/office/drawing/2014/main" id="{FCA28B0A-5277-4A95-9BFC-A71DBA0CC714}"/>
            </a:ext>
          </a:extLst>
        </xdr:cNvPr>
        <xdr:cNvSpPr>
          <a:spLocks/>
        </xdr:cNvSpPr>
      </xdr:nvSpPr>
      <xdr:spPr>
        <a:xfrm>
          <a:off x="7789333"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1</xdr:col>
      <xdr:colOff>0</xdr:colOff>
      <xdr:row>1</xdr:row>
      <xdr:rowOff>21166</xdr:rowOff>
    </xdr:from>
    <xdr:to>
      <xdr:col>2</xdr:col>
      <xdr:colOff>251883</xdr:colOff>
      <xdr:row>1</xdr:row>
      <xdr:rowOff>366183</xdr:rowOff>
    </xdr:to>
    <xdr:pic>
      <xdr:nvPicPr>
        <xdr:cNvPr id="24" name="Imagem 29">
          <a:hlinkClick xmlns:r="http://schemas.openxmlformats.org/officeDocument/2006/relationships" r:id="rId16"/>
          <a:extLst>
            <a:ext uri="{FF2B5EF4-FFF2-40B4-BE49-F238E27FC236}">
              <a16:creationId xmlns:a16="http://schemas.microsoft.com/office/drawing/2014/main" id="{F148F114-0240-4F0A-AB1A-BE847566FD7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2</xdr:col>
      <xdr:colOff>698504</xdr:colOff>
      <xdr:row>1</xdr:row>
      <xdr:rowOff>88901</xdr:rowOff>
    </xdr:from>
    <xdr:to>
      <xdr:col>3</xdr:col>
      <xdr:colOff>1153583</xdr:colOff>
      <xdr:row>2</xdr:row>
      <xdr:rowOff>7218</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946154" y="584201"/>
          <a:ext cx="147107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INDICADORES</a:t>
          </a:r>
        </a:p>
      </xdr:txBody>
    </xdr:sp>
    <xdr:clientData/>
  </xdr:twoCellAnchor>
  <xdr:twoCellAnchor editAs="absolute">
    <xdr:from>
      <xdr:col>3</xdr:col>
      <xdr:colOff>1157814</xdr:colOff>
      <xdr:row>1</xdr:row>
      <xdr:rowOff>88901</xdr:rowOff>
    </xdr:from>
    <xdr:to>
      <xdr:col>5</xdr:col>
      <xdr:colOff>169327</xdr:colOff>
      <xdr:row>2</xdr:row>
      <xdr:rowOff>7218</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2421464" y="584201"/>
          <a:ext cx="1630888"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PLANES DE ACCIÓN</a:t>
          </a:r>
        </a:p>
      </xdr:txBody>
    </xdr:sp>
    <xdr:clientData/>
  </xdr:twoCellAnchor>
  <xdr:twoCellAnchor editAs="absolute">
    <xdr:from>
      <xdr:col>5</xdr:col>
      <xdr:colOff>2820418</xdr:colOff>
      <xdr:row>0</xdr:row>
      <xdr:rowOff>0</xdr:rowOff>
    </xdr:from>
    <xdr:to>
      <xdr:col>6</xdr:col>
      <xdr:colOff>852418</xdr:colOff>
      <xdr:row>1</xdr:row>
      <xdr:rowOff>2910</xdr:rowOff>
    </xdr:to>
    <xdr:sp macro="" textlink="">
      <xdr:nvSpPr>
        <xdr:cNvPr id="20" name="Retângulo 19">
          <a:hlinkClick xmlns:r="http://schemas.openxmlformats.org/officeDocument/2006/relationships" r:id="rId3"/>
          <a:extLst>
            <a:ext uri="{FF2B5EF4-FFF2-40B4-BE49-F238E27FC236}">
              <a16:creationId xmlns:a16="http://schemas.microsoft.com/office/drawing/2014/main" id="{00000000-0008-0000-0F00-000014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3</xdr:col>
      <xdr:colOff>1005915</xdr:colOff>
      <xdr:row>1</xdr:row>
      <xdr:rowOff>2910</xdr:rowOff>
    </xdr:to>
    <xdr:sp macro="" textlink="">
      <xdr:nvSpPr>
        <xdr:cNvPr id="21" name="Retângulo 20">
          <a:hlinkClick xmlns:r="http://schemas.openxmlformats.org/officeDocument/2006/relationships" r:id="rId4"/>
          <a:extLst>
            <a:ext uri="{FF2B5EF4-FFF2-40B4-BE49-F238E27FC236}">
              <a16:creationId xmlns:a16="http://schemas.microsoft.com/office/drawing/2014/main" id="{00000000-0008-0000-0F00-000015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3</xdr:col>
      <xdr:colOff>1012816</xdr:colOff>
      <xdr:row>0</xdr:row>
      <xdr:rowOff>0</xdr:rowOff>
    </xdr:from>
    <xdr:to>
      <xdr:col>3</xdr:col>
      <xdr:colOff>2092816</xdr:colOff>
      <xdr:row>1</xdr:row>
      <xdr:rowOff>2910</xdr:rowOff>
    </xdr:to>
    <xdr:sp macro="" textlink="">
      <xdr:nvSpPr>
        <xdr:cNvPr id="22" name="Retângulo 21">
          <a:hlinkClick xmlns:r="http://schemas.openxmlformats.org/officeDocument/2006/relationships" r:id="rId5"/>
          <a:extLst>
            <a:ext uri="{FF2B5EF4-FFF2-40B4-BE49-F238E27FC236}">
              <a16:creationId xmlns:a16="http://schemas.microsoft.com/office/drawing/2014/main" id="{00000000-0008-0000-0F00-000016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3</xdr:col>
      <xdr:colOff>2099714</xdr:colOff>
      <xdr:row>0</xdr:row>
      <xdr:rowOff>0</xdr:rowOff>
    </xdr:from>
    <xdr:to>
      <xdr:col>5</xdr:col>
      <xdr:colOff>555048</xdr:colOff>
      <xdr:row>1</xdr:row>
      <xdr:rowOff>2910</xdr:rowOff>
    </xdr:to>
    <xdr:sp macro="" textlink="">
      <xdr:nvSpPr>
        <xdr:cNvPr id="23" name="Retângulo 22">
          <a:hlinkClick xmlns:r="http://schemas.openxmlformats.org/officeDocument/2006/relationships" r:id="rId6"/>
          <a:extLst>
            <a:ext uri="{FF2B5EF4-FFF2-40B4-BE49-F238E27FC236}">
              <a16:creationId xmlns:a16="http://schemas.microsoft.com/office/drawing/2014/main" id="{00000000-0008-0000-0F00-000017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5</xdr:col>
      <xdr:colOff>572534</xdr:colOff>
      <xdr:row>0</xdr:row>
      <xdr:rowOff>0</xdr:rowOff>
    </xdr:from>
    <xdr:to>
      <xdr:col>5</xdr:col>
      <xdr:colOff>1652534</xdr:colOff>
      <xdr:row>1</xdr:row>
      <xdr:rowOff>2910</xdr:rowOff>
    </xdr:to>
    <xdr:sp macro="" textlink="">
      <xdr:nvSpPr>
        <xdr:cNvPr id="24" name="Retângulo 23">
          <a:hlinkClick xmlns:r="http://schemas.openxmlformats.org/officeDocument/2006/relationships" r:id="rId7"/>
          <a:extLst>
            <a:ext uri="{FF2B5EF4-FFF2-40B4-BE49-F238E27FC236}">
              <a16:creationId xmlns:a16="http://schemas.microsoft.com/office/drawing/2014/main" id="{00000000-0008-0000-0F00-000018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5</xdr:col>
      <xdr:colOff>1670018</xdr:colOff>
      <xdr:row>0</xdr:row>
      <xdr:rowOff>0</xdr:rowOff>
    </xdr:from>
    <xdr:to>
      <xdr:col>5</xdr:col>
      <xdr:colOff>2804584</xdr:colOff>
      <xdr:row>1</xdr:row>
      <xdr:rowOff>2910</xdr:rowOff>
    </xdr:to>
    <xdr:sp macro="" textlink="">
      <xdr:nvSpPr>
        <xdr:cNvPr id="25" name="Retângulo 24">
          <a:hlinkClick xmlns:r="http://schemas.openxmlformats.org/officeDocument/2006/relationships" r:id="rId8"/>
          <a:extLst>
            <a:ext uri="{FF2B5EF4-FFF2-40B4-BE49-F238E27FC236}">
              <a16:creationId xmlns:a16="http://schemas.microsoft.com/office/drawing/2014/main" id="{00000000-0008-0000-0F00-000019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6</xdr:col>
      <xdr:colOff>859317</xdr:colOff>
      <xdr:row>0</xdr:row>
      <xdr:rowOff>0</xdr:rowOff>
    </xdr:from>
    <xdr:to>
      <xdr:col>7</xdr:col>
      <xdr:colOff>817483</xdr:colOff>
      <xdr:row>1</xdr:row>
      <xdr:rowOff>2910</xdr:rowOff>
    </xdr:to>
    <xdr:sp macro="" textlink="">
      <xdr:nvSpPr>
        <xdr:cNvPr id="26" name="Retângulo 25">
          <a:hlinkClick xmlns:r="http://schemas.openxmlformats.org/officeDocument/2006/relationships" r:id="rId9"/>
          <a:extLst>
            <a:ext uri="{FF2B5EF4-FFF2-40B4-BE49-F238E27FC236}">
              <a16:creationId xmlns:a16="http://schemas.microsoft.com/office/drawing/2014/main" id="{00000000-0008-0000-0F00-00001A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7</xdr:col>
      <xdr:colOff>813799</xdr:colOff>
      <xdr:row>0</xdr:row>
      <xdr:rowOff>0</xdr:rowOff>
    </xdr:from>
    <xdr:to>
      <xdr:col>9</xdr:col>
      <xdr:colOff>655549</xdr:colOff>
      <xdr:row>1</xdr:row>
      <xdr:rowOff>2910</xdr:rowOff>
    </xdr:to>
    <xdr:sp macro="" textlink="">
      <xdr:nvSpPr>
        <xdr:cNvPr id="27" name="Retângulo 26">
          <a:hlinkClick xmlns:r="http://schemas.openxmlformats.org/officeDocument/2006/relationships" r:id="rId1"/>
          <a:extLst>
            <a:ext uri="{FF2B5EF4-FFF2-40B4-BE49-F238E27FC236}">
              <a16:creationId xmlns:a16="http://schemas.microsoft.com/office/drawing/2014/main" id="{00000000-0008-0000-0F00-00001B000000}"/>
            </a:ext>
          </a:extLst>
        </xdr:cNvPr>
        <xdr:cNvSpPr>
          <a:spLocks/>
        </xdr:cNvSpPr>
      </xdr:nvSpPr>
      <xdr:spPr>
        <a:xfrm>
          <a:off x="8867716"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9</xdr:col>
      <xdr:colOff>673031</xdr:colOff>
      <xdr:row>0</xdr:row>
      <xdr:rowOff>0</xdr:rowOff>
    </xdr:from>
    <xdr:to>
      <xdr:col>9</xdr:col>
      <xdr:colOff>1753031</xdr:colOff>
      <xdr:row>1</xdr:row>
      <xdr:rowOff>2910</xdr:rowOff>
    </xdr:to>
    <xdr:sp macro="" textlink="">
      <xdr:nvSpPr>
        <xdr:cNvPr id="28" name="Retângulo 27">
          <a:hlinkClick xmlns:r="http://schemas.openxmlformats.org/officeDocument/2006/relationships" r:id="rId10"/>
          <a:extLst>
            <a:ext uri="{FF2B5EF4-FFF2-40B4-BE49-F238E27FC236}">
              <a16:creationId xmlns:a16="http://schemas.microsoft.com/office/drawing/2014/main" id="{00000000-0008-0000-0F00-00001C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29" name="Imagem 28">
          <a:extLst>
            <a:ext uri="{FF2B5EF4-FFF2-40B4-BE49-F238E27FC236}">
              <a16:creationId xmlns:a16="http://schemas.microsoft.com/office/drawing/2014/main" id="{00000000-0008-0000-0F00-00001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xdr:from>
      <xdr:col>5</xdr:col>
      <xdr:colOff>1058</xdr:colOff>
      <xdr:row>3</xdr:row>
      <xdr:rowOff>423332</xdr:rowOff>
    </xdr:from>
    <xdr:to>
      <xdr:col>7</xdr:col>
      <xdr:colOff>740833</xdr:colOff>
      <xdr:row>17</xdr:row>
      <xdr:rowOff>0</xdr:rowOff>
    </xdr:to>
    <xdr:graphicFrame macro="">
      <xdr:nvGraphicFramePr>
        <xdr:cNvPr id="32" name="Gráfico 7">
          <a:extLst>
            <a:ext uri="{FF2B5EF4-FFF2-40B4-BE49-F238E27FC236}">
              <a16:creationId xmlns:a16="http://schemas.microsoft.com/office/drawing/2014/main" id="{C42B1F28-4722-4BF9-82CB-721C5C4A9A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846666</xdr:colOff>
      <xdr:row>3</xdr:row>
      <xdr:rowOff>423332</xdr:rowOff>
    </xdr:from>
    <xdr:to>
      <xdr:col>10</xdr:col>
      <xdr:colOff>508000</xdr:colOff>
      <xdr:row>16</xdr:row>
      <xdr:rowOff>446851</xdr:rowOff>
    </xdr:to>
    <xdr:graphicFrame macro="">
      <xdr:nvGraphicFramePr>
        <xdr:cNvPr id="33" name="Gráfico 32">
          <a:extLst>
            <a:ext uri="{FF2B5EF4-FFF2-40B4-BE49-F238E27FC236}">
              <a16:creationId xmlns:a16="http://schemas.microsoft.com/office/drawing/2014/main" id="{AFE3B9E5-00A6-4A69-93B1-72DED8303D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1</xdr:col>
      <xdr:colOff>0</xdr:colOff>
      <xdr:row>1</xdr:row>
      <xdr:rowOff>21166</xdr:rowOff>
    </xdr:from>
    <xdr:to>
      <xdr:col>2</xdr:col>
      <xdr:colOff>251883</xdr:colOff>
      <xdr:row>1</xdr:row>
      <xdr:rowOff>366183</xdr:rowOff>
    </xdr:to>
    <xdr:pic>
      <xdr:nvPicPr>
        <xdr:cNvPr id="17" name="Imagem 29">
          <a:hlinkClick xmlns:r="http://schemas.openxmlformats.org/officeDocument/2006/relationships" r:id="rId14"/>
          <a:extLst>
            <a:ext uri="{FF2B5EF4-FFF2-40B4-BE49-F238E27FC236}">
              <a16:creationId xmlns:a16="http://schemas.microsoft.com/office/drawing/2014/main" id="{A1C2547B-0F26-4769-9445-4599D81CF7B5}"/>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c:userShapes xmlns:c="http://schemas.openxmlformats.org/drawingml/2006/chart">
  <cdr:relSizeAnchor xmlns:cdr="http://schemas.openxmlformats.org/drawingml/2006/chartDrawing">
    <cdr:from>
      <cdr:x>0.37772</cdr:x>
      <cdr:y>0.05865</cdr:y>
    </cdr:from>
    <cdr:to>
      <cdr:x>0.59564</cdr:x>
      <cdr:y>0.12903</cdr:y>
    </cdr:to>
    <cdr:sp macro="" textlink="">
      <cdr:nvSpPr>
        <cdr:cNvPr id="2" name="CaixaDeTexto 1">
          <a:extLst xmlns:a="http://schemas.openxmlformats.org/drawingml/2006/main">
            <a:ext uri="{FF2B5EF4-FFF2-40B4-BE49-F238E27FC236}">
              <a16:creationId xmlns:a16="http://schemas.microsoft.com/office/drawing/2014/main" id="{54872D77-9084-44D2-85CE-BF10831CC580}"/>
            </a:ext>
          </a:extLst>
        </cdr:cNvPr>
        <cdr:cNvSpPr txBox="1"/>
      </cdr:nvSpPr>
      <cdr:spPr>
        <a:xfrm xmlns:a="http://schemas.openxmlformats.org/drawingml/2006/main">
          <a:off x="1651000" y="211667"/>
          <a:ext cx="952500" cy="254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pt-BR" sz="1000">
              <a:solidFill>
                <a:schemeClr val="tx1">
                  <a:lumMod val="65000"/>
                  <a:lumOff val="35000"/>
                </a:schemeClr>
              </a:solidFill>
            </a:rPr>
            <a:t>Forças</a:t>
          </a:r>
        </a:p>
      </cdr:txBody>
    </cdr:sp>
  </cdr:relSizeAnchor>
  <cdr:relSizeAnchor xmlns:cdr="http://schemas.openxmlformats.org/drawingml/2006/chartDrawing">
    <cdr:from>
      <cdr:x>0.76223</cdr:x>
      <cdr:y>0.47155</cdr:y>
    </cdr:from>
    <cdr:to>
      <cdr:x>0.98015</cdr:x>
      <cdr:y>0.54194</cdr:y>
    </cdr:to>
    <cdr:sp macro="" textlink="">
      <cdr:nvSpPr>
        <cdr:cNvPr id="3" name="CaixaDeTexto 1">
          <a:extLst xmlns:a="http://schemas.openxmlformats.org/drawingml/2006/main">
            <a:ext uri="{FF2B5EF4-FFF2-40B4-BE49-F238E27FC236}">
              <a16:creationId xmlns:a16="http://schemas.microsoft.com/office/drawing/2014/main" id="{665EFD64-C5DD-44E6-AEA5-95134F5FD58F}"/>
            </a:ext>
          </a:extLst>
        </cdr:cNvPr>
        <cdr:cNvSpPr txBox="1"/>
      </cdr:nvSpPr>
      <cdr:spPr>
        <a:xfrm xmlns:a="http://schemas.openxmlformats.org/drawingml/2006/main">
          <a:off x="3331633" y="1701800"/>
          <a:ext cx="952500" cy="254000"/>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000">
              <a:solidFill>
                <a:schemeClr val="tx1">
                  <a:lumMod val="65000"/>
                  <a:lumOff val="35000"/>
                </a:schemeClr>
              </a:solidFill>
            </a:rPr>
            <a:t>Fraquezas</a:t>
          </a:r>
        </a:p>
      </cdr:txBody>
    </cdr:sp>
  </cdr:relSizeAnchor>
  <cdr:relSizeAnchor xmlns:cdr="http://schemas.openxmlformats.org/drawingml/2006/chartDrawing">
    <cdr:from>
      <cdr:x>0.37724</cdr:x>
      <cdr:y>0.87625</cdr:y>
    </cdr:from>
    <cdr:to>
      <cdr:x>0.59516</cdr:x>
      <cdr:y>0.94663</cdr:y>
    </cdr:to>
    <cdr:sp macro="" textlink="">
      <cdr:nvSpPr>
        <cdr:cNvPr id="4" name="CaixaDeTexto 1">
          <a:extLst xmlns:a="http://schemas.openxmlformats.org/drawingml/2006/main">
            <a:ext uri="{FF2B5EF4-FFF2-40B4-BE49-F238E27FC236}">
              <a16:creationId xmlns:a16="http://schemas.microsoft.com/office/drawing/2014/main" id="{9487D102-8945-4EE8-9E03-494E3F947E84}"/>
            </a:ext>
          </a:extLst>
        </cdr:cNvPr>
        <cdr:cNvSpPr txBox="1"/>
      </cdr:nvSpPr>
      <cdr:spPr>
        <a:xfrm xmlns:a="http://schemas.openxmlformats.org/drawingml/2006/main">
          <a:off x="1648883" y="3162300"/>
          <a:ext cx="952500" cy="254000"/>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000">
              <a:solidFill>
                <a:schemeClr val="tx1">
                  <a:lumMod val="65000"/>
                  <a:lumOff val="35000"/>
                </a:schemeClr>
              </a:solidFill>
            </a:rPr>
            <a:t>Oportunidades</a:t>
          </a:r>
        </a:p>
      </cdr:txBody>
    </cdr:sp>
  </cdr:relSizeAnchor>
  <cdr:relSizeAnchor xmlns:cdr="http://schemas.openxmlformats.org/drawingml/2006/chartDrawing">
    <cdr:from>
      <cdr:x>0</cdr:x>
      <cdr:y>0.47155</cdr:y>
    </cdr:from>
    <cdr:to>
      <cdr:x>0.21792</cdr:x>
      <cdr:y>0.54194</cdr:y>
    </cdr:to>
    <cdr:sp macro="" textlink="">
      <cdr:nvSpPr>
        <cdr:cNvPr id="5" name="CaixaDeTexto 1">
          <a:extLst xmlns:a="http://schemas.openxmlformats.org/drawingml/2006/main">
            <a:ext uri="{FF2B5EF4-FFF2-40B4-BE49-F238E27FC236}">
              <a16:creationId xmlns:a16="http://schemas.microsoft.com/office/drawing/2014/main" id="{9487D102-8945-4EE8-9E03-494E3F947E84}"/>
            </a:ext>
          </a:extLst>
        </cdr:cNvPr>
        <cdr:cNvSpPr txBox="1"/>
      </cdr:nvSpPr>
      <cdr:spPr>
        <a:xfrm xmlns:a="http://schemas.openxmlformats.org/drawingml/2006/main">
          <a:off x="0" y="1701800"/>
          <a:ext cx="952500" cy="254000"/>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000">
              <a:solidFill>
                <a:schemeClr val="tx1">
                  <a:lumMod val="65000"/>
                  <a:lumOff val="35000"/>
                </a:schemeClr>
              </a:solidFill>
            </a:rPr>
            <a:t>Ameaças</a:t>
          </a:r>
        </a:p>
      </cdr:txBody>
    </cdr:sp>
  </cdr:relSizeAnchor>
</c:userShapes>
</file>

<file path=xl/drawings/drawing18.xml><?xml version="1.0" encoding="utf-8"?>
<xdr:wsDr xmlns:xdr="http://schemas.openxmlformats.org/drawingml/2006/spreadsheetDrawing" xmlns:a="http://schemas.openxmlformats.org/drawingml/2006/main">
  <xdr:twoCellAnchor editAs="absolute">
    <xdr:from>
      <xdr:col>2</xdr:col>
      <xdr:colOff>698504</xdr:colOff>
      <xdr:row>1</xdr:row>
      <xdr:rowOff>88901</xdr:rowOff>
    </xdr:from>
    <xdr:to>
      <xdr:col>2</xdr:col>
      <xdr:colOff>2169583</xdr:colOff>
      <xdr:row>2</xdr:row>
      <xdr:rowOff>7218</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946154" y="584201"/>
          <a:ext cx="1471079" cy="299317"/>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INDICADORES</a:t>
          </a:r>
        </a:p>
      </xdr:txBody>
    </xdr:sp>
    <xdr:clientData/>
  </xdr:twoCellAnchor>
  <xdr:twoCellAnchor editAs="absolute">
    <xdr:from>
      <xdr:col>2</xdr:col>
      <xdr:colOff>2173814</xdr:colOff>
      <xdr:row>1</xdr:row>
      <xdr:rowOff>88901</xdr:rowOff>
    </xdr:from>
    <xdr:to>
      <xdr:col>3</xdr:col>
      <xdr:colOff>222243</xdr:colOff>
      <xdr:row>2</xdr:row>
      <xdr:rowOff>7218</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2421464" y="584201"/>
          <a:ext cx="163617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PLANES DE ACCIÓN</a:t>
          </a:r>
        </a:p>
      </xdr:txBody>
    </xdr:sp>
    <xdr:clientData/>
  </xdr:twoCellAnchor>
  <xdr:twoCellAnchor editAs="absolute">
    <xdr:from>
      <xdr:col>4</xdr:col>
      <xdr:colOff>2534668</xdr:colOff>
      <xdr:row>0</xdr:row>
      <xdr:rowOff>0</xdr:rowOff>
    </xdr:from>
    <xdr:to>
      <xdr:col>6</xdr:col>
      <xdr:colOff>407918</xdr:colOff>
      <xdr:row>1</xdr:row>
      <xdr:rowOff>2910</xdr:rowOff>
    </xdr:to>
    <xdr:sp macro="" textlink="">
      <xdr:nvSpPr>
        <xdr:cNvPr id="24" name="Retângulo 23">
          <a:hlinkClick xmlns:r="http://schemas.openxmlformats.org/officeDocument/2006/relationships" r:id="rId3"/>
          <a:extLst>
            <a:ext uri="{FF2B5EF4-FFF2-40B4-BE49-F238E27FC236}">
              <a16:creationId xmlns:a16="http://schemas.microsoft.com/office/drawing/2014/main" id="{00000000-0008-0000-1000-000018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25" name="Retângulo 24">
          <a:hlinkClick xmlns:r="http://schemas.openxmlformats.org/officeDocument/2006/relationships" r:id="rId4"/>
          <a:extLst>
            <a:ext uri="{FF2B5EF4-FFF2-40B4-BE49-F238E27FC236}">
              <a16:creationId xmlns:a16="http://schemas.microsoft.com/office/drawing/2014/main" id="{00000000-0008-0000-1000-000019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26" name="Retângulo 25">
          <a:hlinkClick xmlns:r="http://schemas.openxmlformats.org/officeDocument/2006/relationships" r:id="rId5"/>
          <a:extLst>
            <a:ext uri="{FF2B5EF4-FFF2-40B4-BE49-F238E27FC236}">
              <a16:creationId xmlns:a16="http://schemas.microsoft.com/office/drawing/2014/main" id="{00000000-0008-0000-1000-00001A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4</xdr:col>
      <xdr:colOff>269298</xdr:colOff>
      <xdr:row>1</xdr:row>
      <xdr:rowOff>2910</xdr:rowOff>
    </xdr:to>
    <xdr:sp macro="" textlink="">
      <xdr:nvSpPr>
        <xdr:cNvPr id="27" name="Retângulo 26">
          <a:hlinkClick xmlns:r="http://schemas.openxmlformats.org/officeDocument/2006/relationships" r:id="rId6"/>
          <a:extLst>
            <a:ext uri="{FF2B5EF4-FFF2-40B4-BE49-F238E27FC236}">
              <a16:creationId xmlns:a16="http://schemas.microsoft.com/office/drawing/2014/main" id="{00000000-0008-0000-1000-00001B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4</xdr:col>
      <xdr:colOff>286784</xdr:colOff>
      <xdr:row>0</xdr:row>
      <xdr:rowOff>0</xdr:rowOff>
    </xdr:from>
    <xdr:to>
      <xdr:col>4</xdr:col>
      <xdr:colOff>1366784</xdr:colOff>
      <xdr:row>1</xdr:row>
      <xdr:rowOff>2910</xdr:rowOff>
    </xdr:to>
    <xdr:sp macro="" textlink="">
      <xdr:nvSpPr>
        <xdr:cNvPr id="28" name="Retângulo 27">
          <a:hlinkClick xmlns:r="http://schemas.openxmlformats.org/officeDocument/2006/relationships" r:id="rId7"/>
          <a:extLst>
            <a:ext uri="{FF2B5EF4-FFF2-40B4-BE49-F238E27FC236}">
              <a16:creationId xmlns:a16="http://schemas.microsoft.com/office/drawing/2014/main" id="{00000000-0008-0000-1000-00001C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4</xdr:col>
      <xdr:colOff>1384268</xdr:colOff>
      <xdr:row>0</xdr:row>
      <xdr:rowOff>0</xdr:rowOff>
    </xdr:from>
    <xdr:to>
      <xdr:col>4</xdr:col>
      <xdr:colOff>2518834</xdr:colOff>
      <xdr:row>1</xdr:row>
      <xdr:rowOff>2910</xdr:rowOff>
    </xdr:to>
    <xdr:sp macro="" textlink="">
      <xdr:nvSpPr>
        <xdr:cNvPr id="29" name="Retângulo 28">
          <a:hlinkClick xmlns:r="http://schemas.openxmlformats.org/officeDocument/2006/relationships" r:id="rId8"/>
          <a:extLst>
            <a:ext uri="{FF2B5EF4-FFF2-40B4-BE49-F238E27FC236}">
              <a16:creationId xmlns:a16="http://schemas.microsoft.com/office/drawing/2014/main" id="{00000000-0008-0000-1000-00001D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6</xdr:col>
      <xdr:colOff>414817</xdr:colOff>
      <xdr:row>0</xdr:row>
      <xdr:rowOff>0</xdr:rowOff>
    </xdr:from>
    <xdr:to>
      <xdr:col>6</xdr:col>
      <xdr:colOff>1494817</xdr:colOff>
      <xdr:row>1</xdr:row>
      <xdr:rowOff>2910</xdr:rowOff>
    </xdr:to>
    <xdr:sp macro="" textlink="">
      <xdr:nvSpPr>
        <xdr:cNvPr id="30" name="Retângulo 29">
          <a:hlinkClick xmlns:r="http://schemas.openxmlformats.org/officeDocument/2006/relationships" r:id="rId9"/>
          <a:extLst>
            <a:ext uri="{FF2B5EF4-FFF2-40B4-BE49-F238E27FC236}">
              <a16:creationId xmlns:a16="http://schemas.microsoft.com/office/drawing/2014/main" id="{00000000-0008-0000-1000-00001E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1491133</xdr:colOff>
      <xdr:row>0</xdr:row>
      <xdr:rowOff>0</xdr:rowOff>
    </xdr:from>
    <xdr:to>
      <xdr:col>6</xdr:col>
      <xdr:colOff>2571133</xdr:colOff>
      <xdr:row>1</xdr:row>
      <xdr:rowOff>2910</xdr:rowOff>
    </xdr:to>
    <xdr:sp macro="" textlink="">
      <xdr:nvSpPr>
        <xdr:cNvPr id="31" name="Retângulo 30">
          <a:hlinkClick xmlns:r="http://schemas.openxmlformats.org/officeDocument/2006/relationships" r:id="rId2"/>
          <a:extLst>
            <a:ext uri="{FF2B5EF4-FFF2-40B4-BE49-F238E27FC236}">
              <a16:creationId xmlns:a16="http://schemas.microsoft.com/office/drawing/2014/main" id="{00000000-0008-0000-1000-00001F000000}"/>
            </a:ext>
          </a:extLst>
        </xdr:cNvPr>
        <xdr:cNvSpPr>
          <a:spLocks/>
        </xdr:cNvSpPr>
      </xdr:nvSpPr>
      <xdr:spPr>
        <a:xfrm>
          <a:off x="8867716"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6</xdr:col>
      <xdr:colOff>2588615</xdr:colOff>
      <xdr:row>0</xdr:row>
      <xdr:rowOff>0</xdr:rowOff>
    </xdr:from>
    <xdr:to>
      <xdr:col>8</xdr:col>
      <xdr:colOff>239615</xdr:colOff>
      <xdr:row>1</xdr:row>
      <xdr:rowOff>2910</xdr:rowOff>
    </xdr:to>
    <xdr:sp macro="" textlink="">
      <xdr:nvSpPr>
        <xdr:cNvPr id="32" name="Retângulo 31">
          <a:hlinkClick xmlns:r="http://schemas.openxmlformats.org/officeDocument/2006/relationships" r:id="rId10"/>
          <a:extLst>
            <a:ext uri="{FF2B5EF4-FFF2-40B4-BE49-F238E27FC236}">
              <a16:creationId xmlns:a16="http://schemas.microsoft.com/office/drawing/2014/main" id="{00000000-0008-0000-1000-000020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33" name="Imagem 32">
          <a:extLst>
            <a:ext uri="{FF2B5EF4-FFF2-40B4-BE49-F238E27FC236}">
              <a16:creationId xmlns:a16="http://schemas.microsoft.com/office/drawing/2014/main" id="{00000000-0008-0000-1000-000021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4</xdr:col>
      <xdr:colOff>0</xdr:colOff>
      <xdr:row>4</xdr:row>
      <xdr:rowOff>0</xdr:rowOff>
    </xdr:from>
    <xdr:to>
      <xdr:col>5</xdr:col>
      <xdr:colOff>42333</xdr:colOff>
      <xdr:row>15</xdr:row>
      <xdr:rowOff>84665</xdr:rowOff>
    </xdr:to>
    <xdr:graphicFrame macro="">
      <xdr:nvGraphicFramePr>
        <xdr:cNvPr id="22" name="Gráfico 18">
          <a:extLst>
            <a:ext uri="{FF2B5EF4-FFF2-40B4-BE49-F238E27FC236}">
              <a16:creationId xmlns:a16="http://schemas.microsoft.com/office/drawing/2014/main" id="{4A9C4756-39FE-4811-9236-612117E9A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2</xdr:col>
      <xdr:colOff>31749</xdr:colOff>
      <xdr:row>9</xdr:row>
      <xdr:rowOff>21166</xdr:rowOff>
    </xdr:from>
    <xdr:to>
      <xdr:col>3</xdr:col>
      <xdr:colOff>0</xdr:colOff>
      <xdr:row>15</xdr:row>
      <xdr:rowOff>74082</xdr:rowOff>
    </xdr:to>
    <xdr:graphicFrame macro="">
      <xdr:nvGraphicFramePr>
        <xdr:cNvPr id="34" name="Gráfico 18">
          <a:extLst>
            <a:ext uri="{FF2B5EF4-FFF2-40B4-BE49-F238E27FC236}">
              <a16:creationId xmlns:a16="http://schemas.microsoft.com/office/drawing/2014/main" id="{D7132514-F4CE-4DDC-B61F-72E2BE9FFE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6</xdr:col>
      <xdr:colOff>0</xdr:colOff>
      <xdr:row>4</xdr:row>
      <xdr:rowOff>0</xdr:rowOff>
    </xdr:from>
    <xdr:to>
      <xdr:col>12</xdr:col>
      <xdr:colOff>349250</xdr:colOff>
      <xdr:row>15</xdr:row>
      <xdr:rowOff>84665</xdr:rowOff>
    </xdr:to>
    <xdr:graphicFrame macro="">
      <xdr:nvGraphicFramePr>
        <xdr:cNvPr id="35" name="Gráfico 18">
          <a:extLst>
            <a:ext uri="{FF2B5EF4-FFF2-40B4-BE49-F238E27FC236}">
              <a16:creationId xmlns:a16="http://schemas.microsoft.com/office/drawing/2014/main" id="{4F13A3DE-B697-4495-9693-6F2734BF54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xdr:col>
      <xdr:colOff>0</xdr:colOff>
      <xdr:row>1</xdr:row>
      <xdr:rowOff>21166</xdr:rowOff>
    </xdr:from>
    <xdr:to>
      <xdr:col>2</xdr:col>
      <xdr:colOff>251883</xdr:colOff>
      <xdr:row>1</xdr:row>
      <xdr:rowOff>366183</xdr:rowOff>
    </xdr:to>
    <xdr:pic>
      <xdr:nvPicPr>
        <xdr:cNvPr id="18" name="Imagem 29">
          <a:hlinkClick xmlns:r="http://schemas.openxmlformats.org/officeDocument/2006/relationships" r:id="rId15"/>
          <a:extLst>
            <a:ext uri="{FF2B5EF4-FFF2-40B4-BE49-F238E27FC236}">
              <a16:creationId xmlns:a16="http://schemas.microsoft.com/office/drawing/2014/main" id="{884B592F-B6D8-4A17-83F6-A6DDED46D85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2</xdr:col>
      <xdr:colOff>857254</xdr:colOff>
      <xdr:row>1</xdr:row>
      <xdr:rowOff>95250</xdr:rowOff>
    </xdr:from>
    <xdr:to>
      <xdr:col>3</xdr:col>
      <xdr:colOff>1195921</xdr:colOff>
      <xdr:row>2</xdr:row>
      <xdr:rowOff>13567</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1102788" y="590550"/>
          <a:ext cx="1253066"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PASO A PASO</a:t>
          </a:r>
        </a:p>
      </xdr:txBody>
    </xdr:sp>
    <xdr:clientData/>
  </xdr:twoCellAnchor>
  <xdr:twoCellAnchor editAs="absolute">
    <xdr:from>
      <xdr:col>3</xdr:col>
      <xdr:colOff>1210738</xdr:colOff>
      <xdr:row>1</xdr:row>
      <xdr:rowOff>88901</xdr:rowOff>
    </xdr:from>
    <xdr:to>
      <xdr:col>4</xdr:col>
      <xdr:colOff>63500</xdr:colOff>
      <xdr:row>2</xdr:row>
      <xdr:rowOff>7218</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a:off x="2370671" y="584201"/>
          <a:ext cx="1634062"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twoCellAnchor>
  <xdr:twoCellAnchor editAs="absolute">
    <xdr:from>
      <xdr:col>4</xdr:col>
      <xdr:colOff>71971</xdr:colOff>
      <xdr:row>1</xdr:row>
      <xdr:rowOff>84666</xdr:rowOff>
    </xdr:from>
    <xdr:to>
      <xdr:col>4</xdr:col>
      <xdr:colOff>1708150</xdr:colOff>
      <xdr:row>2</xdr:row>
      <xdr:rowOff>11451</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1100-000005000000}"/>
            </a:ext>
          </a:extLst>
        </xdr:cNvPr>
        <xdr:cNvSpPr/>
      </xdr:nvSpPr>
      <xdr:spPr>
        <a:xfrm>
          <a:off x="4013204" y="579966"/>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twoCellAnchor>
  <xdr:twoCellAnchor editAs="absolute">
    <xdr:from>
      <xdr:col>4</xdr:col>
      <xdr:colOff>1714500</xdr:colOff>
      <xdr:row>1</xdr:row>
      <xdr:rowOff>84666</xdr:rowOff>
    </xdr:from>
    <xdr:to>
      <xdr:col>5</xdr:col>
      <xdr:colOff>1265762</xdr:colOff>
      <xdr:row>2</xdr:row>
      <xdr:rowOff>11451</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1100-000006000000}"/>
            </a:ext>
          </a:extLst>
        </xdr:cNvPr>
        <xdr:cNvSpPr/>
      </xdr:nvSpPr>
      <xdr:spPr>
        <a:xfrm>
          <a:off x="5655733" y="579966"/>
          <a:ext cx="1637238"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ACERCA DE LUZ</a:t>
          </a:r>
        </a:p>
      </xdr:txBody>
    </xdr:sp>
    <xdr:clientData/>
  </xdr:twoCellAnchor>
  <xdr:twoCellAnchor editAs="absolute">
    <xdr:from>
      <xdr:col>1</xdr:col>
      <xdr:colOff>0</xdr:colOff>
      <xdr:row>1</xdr:row>
      <xdr:rowOff>21166</xdr:rowOff>
    </xdr:from>
    <xdr:to>
      <xdr:col>2</xdr:col>
      <xdr:colOff>251883</xdr:colOff>
      <xdr:row>1</xdr:row>
      <xdr:rowOff>366183</xdr:rowOff>
    </xdr:to>
    <xdr:pic>
      <xdr:nvPicPr>
        <xdr:cNvPr id="7" name="Imagem 29">
          <a:hlinkClick xmlns:r="http://schemas.openxmlformats.org/officeDocument/2006/relationships" r:id="rId5"/>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5</xdr:col>
      <xdr:colOff>682584</xdr:colOff>
      <xdr:row>0</xdr:row>
      <xdr:rowOff>0</xdr:rowOff>
    </xdr:from>
    <xdr:to>
      <xdr:col>5</xdr:col>
      <xdr:colOff>1762584</xdr:colOff>
      <xdr:row>1</xdr:row>
      <xdr:rowOff>2910</xdr:rowOff>
    </xdr:to>
    <xdr:sp macro="" textlink="">
      <xdr:nvSpPr>
        <xdr:cNvPr id="26" name="Retângulo 25">
          <a:hlinkClick xmlns:r="http://schemas.openxmlformats.org/officeDocument/2006/relationships" r:id="rId7"/>
          <a:extLst>
            <a:ext uri="{FF2B5EF4-FFF2-40B4-BE49-F238E27FC236}">
              <a16:creationId xmlns:a16="http://schemas.microsoft.com/office/drawing/2014/main" id="{00000000-0008-0000-1100-00001A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3</xdr:col>
      <xdr:colOff>31749</xdr:colOff>
      <xdr:row>0</xdr:row>
      <xdr:rowOff>0</xdr:rowOff>
    </xdr:from>
    <xdr:to>
      <xdr:col>3</xdr:col>
      <xdr:colOff>1111749</xdr:colOff>
      <xdr:row>1</xdr:row>
      <xdr:rowOff>2910</xdr:rowOff>
    </xdr:to>
    <xdr:sp macro="" textlink="">
      <xdr:nvSpPr>
        <xdr:cNvPr id="27" name="Retângulo 26">
          <a:hlinkClick xmlns:r="http://schemas.openxmlformats.org/officeDocument/2006/relationships" r:id="rId8"/>
          <a:extLst>
            <a:ext uri="{FF2B5EF4-FFF2-40B4-BE49-F238E27FC236}">
              <a16:creationId xmlns:a16="http://schemas.microsoft.com/office/drawing/2014/main" id="{00000000-0008-0000-1100-00001B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3</xdr:col>
      <xdr:colOff>1118650</xdr:colOff>
      <xdr:row>0</xdr:row>
      <xdr:rowOff>0</xdr:rowOff>
    </xdr:from>
    <xdr:to>
      <xdr:col>3</xdr:col>
      <xdr:colOff>2198650</xdr:colOff>
      <xdr:row>1</xdr:row>
      <xdr:rowOff>2910</xdr:rowOff>
    </xdr:to>
    <xdr:sp macro="" textlink="">
      <xdr:nvSpPr>
        <xdr:cNvPr id="28" name="Retângulo 27">
          <a:hlinkClick xmlns:r="http://schemas.openxmlformats.org/officeDocument/2006/relationships" r:id="rId9"/>
          <a:extLst>
            <a:ext uri="{FF2B5EF4-FFF2-40B4-BE49-F238E27FC236}">
              <a16:creationId xmlns:a16="http://schemas.microsoft.com/office/drawing/2014/main" id="{00000000-0008-0000-1100-00001C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3</xdr:col>
      <xdr:colOff>2205548</xdr:colOff>
      <xdr:row>0</xdr:row>
      <xdr:rowOff>0</xdr:rowOff>
    </xdr:from>
    <xdr:to>
      <xdr:col>4</xdr:col>
      <xdr:colOff>502131</xdr:colOff>
      <xdr:row>1</xdr:row>
      <xdr:rowOff>2910</xdr:rowOff>
    </xdr:to>
    <xdr:sp macro="" textlink="">
      <xdr:nvSpPr>
        <xdr:cNvPr id="29" name="Retângulo 28">
          <a:hlinkClick xmlns:r="http://schemas.openxmlformats.org/officeDocument/2006/relationships" r:id="rId10"/>
          <a:extLst>
            <a:ext uri="{FF2B5EF4-FFF2-40B4-BE49-F238E27FC236}">
              <a16:creationId xmlns:a16="http://schemas.microsoft.com/office/drawing/2014/main" id="{00000000-0008-0000-1100-00001D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4</xdr:col>
      <xdr:colOff>519617</xdr:colOff>
      <xdr:row>0</xdr:row>
      <xdr:rowOff>0</xdr:rowOff>
    </xdr:from>
    <xdr:to>
      <xdr:col>4</xdr:col>
      <xdr:colOff>1599617</xdr:colOff>
      <xdr:row>1</xdr:row>
      <xdr:rowOff>2910</xdr:rowOff>
    </xdr:to>
    <xdr:sp macro="" textlink="">
      <xdr:nvSpPr>
        <xdr:cNvPr id="30" name="Retângulo 29">
          <a:hlinkClick xmlns:r="http://schemas.openxmlformats.org/officeDocument/2006/relationships" r:id="rId11"/>
          <a:extLst>
            <a:ext uri="{FF2B5EF4-FFF2-40B4-BE49-F238E27FC236}">
              <a16:creationId xmlns:a16="http://schemas.microsoft.com/office/drawing/2014/main" id="{00000000-0008-0000-1100-00001E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4</xdr:col>
      <xdr:colOff>1617101</xdr:colOff>
      <xdr:row>0</xdr:row>
      <xdr:rowOff>0</xdr:rowOff>
    </xdr:from>
    <xdr:to>
      <xdr:col>5</xdr:col>
      <xdr:colOff>666750</xdr:colOff>
      <xdr:row>1</xdr:row>
      <xdr:rowOff>2910</xdr:rowOff>
    </xdr:to>
    <xdr:sp macro="" textlink="">
      <xdr:nvSpPr>
        <xdr:cNvPr id="31" name="Retângulo 30">
          <a:hlinkClick xmlns:r="http://schemas.openxmlformats.org/officeDocument/2006/relationships" r:id="rId12"/>
          <a:extLst>
            <a:ext uri="{FF2B5EF4-FFF2-40B4-BE49-F238E27FC236}">
              <a16:creationId xmlns:a16="http://schemas.microsoft.com/office/drawing/2014/main" id="{00000000-0008-0000-1100-00001F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5</xdr:col>
      <xdr:colOff>1769483</xdr:colOff>
      <xdr:row>0</xdr:row>
      <xdr:rowOff>0</xdr:rowOff>
    </xdr:from>
    <xdr:to>
      <xdr:col>6</xdr:col>
      <xdr:colOff>764567</xdr:colOff>
      <xdr:row>1</xdr:row>
      <xdr:rowOff>2910</xdr:rowOff>
    </xdr:to>
    <xdr:sp macro="" textlink="">
      <xdr:nvSpPr>
        <xdr:cNvPr id="32" name="Retângulo 31">
          <a:hlinkClick xmlns:r="http://schemas.openxmlformats.org/officeDocument/2006/relationships" r:id="rId13"/>
          <a:extLst>
            <a:ext uri="{FF2B5EF4-FFF2-40B4-BE49-F238E27FC236}">
              <a16:creationId xmlns:a16="http://schemas.microsoft.com/office/drawing/2014/main" id="{00000000-0008-0000-1100-000020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760883</xdr:colOff>
      <xdr:row>0</xdr:row>
      <xdr:rowOff>0</xdr:rowOff>
    </xdr:from>
    <xdr:to>
      <xdr:col>6</xdr:col>
      <xdr:colOff>1840883</xdr:colOff>
      <xdr:row>1</xdr:row>
      <xdr:rowOff>2910</xdr:rowOff>
    </xdr:to>
    <xdr:sp macro="" textlink="">
      <xdr:nvSpPr>
        <xdr:cNvPr id="33" name="Retângulo 32">
          <a:hlinkClick xmlns:r="http://schemas.openxmlformats.org/officeDocument/2006/relationships" r:id="rId14"/>
          <a:extLst>
            <a:ext uri="{FF2B5EF4-FFF2-40B4-BE49-F238E27FC236}">
              <a16:creationId xmlns:a16="http://schemas.microsoft.com/office/drawing/2014/main" id="{00000000-0008-0000-1100-000021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6</xdr:col>
      <xdr:colOff>1858365</xdr:colOff>
      <xdr:row>0</xdr:row>
      <xdr:rowOff>0</xdr:rowOff>
    </xdr:from>
    <xdr:to>
      <xdr:col>7</xdr:col>
      <xdr:colOff>853448</xdr:colOff>
      <xdr:row>1</xdr:row>
      <xdr:rowOff>2910</xdr:rowOff>
    </xdr:to>
    <xdr:sp macro="" textlink="">
      <xdr:nvSpPr>
        <xdr:cNvPr id="34" name="Retângulo 33">
          <a:hlinkClick xmlns:r="http://schemas.openxmlformats.org/officeDocument/2006/relationships" r:id="rId1"/>
          <a:extLst>
            <a:ext uri="{FF2B5EF4-FFF2-40B4-BE49-F238E27FC236}">
              <a16:creationId xmlns:a16="http://schemas.microsoft.com/office/drawing/2014/main" id="{00000000-0008-0000-1100-000022000000}"/>
            </a:ext>
          </a:extLst>
        </xdr:cNvPr>
        <xdr:cNvSpPr>
          <a:spLocks/>
        </xdr:cNvSpPr>
      </xdr:nvSpPr>
      <xdr:spPr>
        <a:xfrm>
          <a:off x="9965198"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35" name="Imagem 34">
          <a:extLst>
            <a:ext uri="{FF2B5EF4-FFF2-40B4-BE49-F238E27FC236}">
              <a16:creationId xmlns:a16="http://schemas.microsoft.com/office/drawing/2014/main" id="{00000000-0008-0000-1100-000023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9</xdr:col>
      <xdr:colOff>42332</xdr:colOff>
      <xdr:row>6</xdr:row>
      <xdr:rowOff>63498</xdr:rowOff>
    </xdr:from>
    <xdr:to>
      <xdr:col>9</xdr:col>
      <xdr:colOff>389465</xdr:colOff>
      <xdr:row>6</xdr:row>
      <xdr:rowOff>408515</xdr:rowOff>
    </xdr:to>
    <xdr:pic>
      <xdr:nvPicPr>
        <xdr:cNvPr id="17" name="Imagem 29">
          <a:hlinkClick xmlns:r="http://schemas.openxmlformats.org/officeDocument/2006/relationships" r:id="rId5"/>
          <a:extLst>
            <a:ext uri="{FF2B5EF4-FFF2-40B4-BE49-F238E27FC236}">
              <a16:creationId xmlns:a16="http://schemas.microsoft.com/office/drawing/2014/main" id="{6DBF4F09-9D0D-4A76-BF00-741DA48E472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96749" y="2412998"/>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9</xdr:col>
      <xdr:colOff>42332</xdr:colOff>
      <xdr:row>8</xdr:row>
      <xdr:rowOff>63498</xdr:rowOff>
    </xdr:from>
    <xdr:to>
      <xdr:col>9</xdr:col>
      <xdr:colOff>389465</xdr:colOff>
      <xdr:row>8</xdr:row>
      <xdr:rowOff>408515</xdr:rowOff>
    </xdr:to>
    <xdr:pic>
      <xdr:nvPicPr>
        <xdr:cNvPr id="18" name="Imagem 29">
          <a:hlinkClick xmlns:r="http://schemas.openxmlformats.org/officeDocument/2006/relationships" r:id="rId16"/>
          <a:extLst>
            <a:ext uri="{FF2B5EF4-FFF2-40B4-BE49-F238E27FC236}">
              <a16:creationId xmlns:a16="http://schemas.microsoft.com/office/drawing/2014/main" id="{FE248D20-843D-43FC-A39C-894EBCF36C0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96749" y="2963331"/>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9</xdr:col>
      <xdr:colOff>42332</xdr:colOff>
      <xdr:row>10</xdr:row>
      <xdr:rowOff>63498</xdr:rowOff>
    </xdr:from>
    <xdr:to>
      <xdr:col>9</xdr:col>
      <xdr:colOff>389465</xdr:colOff>
      <xdr:row>10</xdr:row>
      <xdr:rowOff>408515</xdr:rowOff>
    </xdr:to>
    <xdr:pic>
      <xdr:nvPicPr>
        <xdr:cNvPr id="19" name="Imagem 29">
          <a:hlinkClick xmlns:r="http://schemas.openxmlformats.org/officeDocument/2006/relationships" r:id="rId16"/>
          <a:extLst>
            <a:ext uri="{FF2B5EF4-FFF2-40B4-BE49-F238E27FC236}">
              <a16:creationId xmlns:a16="http://schemas.microsoft.com/office/drawing/2014/main" id="{FBDF5D99-3E1C-4196-B44B-23209B37019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96749" y="3513665"/>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9</xdr:col>
      <xdr:colOff>42332</xdr:colOff>
      <xdr:row>12</xdr:row>
      <xdr:rowOff>63498</xdr:rowOff>
    </xdr:from>
    <xdr:to>
      <xdr:col>9</xdr:col>
      <xdr:colOff>389465</xdr:colOff>
      <xdr:row>12</xdr:row>
      <xdr:rowOff>408515</xdr:rowOff>
    </xdr:to>
    <xdr:pic>
      <xdr:nvPicPr>
        <xdr:cNvPr id="21" name="Imagem 29">
          <a:hlinkClick xmlns:r="http://schemas.openxmlformats.org/officeDocument/2006/relationships" r:id="rId17"/>
          <a:extLst>
            <a:ext uri="{FF2B5EF4-FFF2-40B4-BE49-F238E27FC236}">
              <a16:creationId xmlns:a16="http://schemas.microsoft.com/office/drawing/2014/main" id="{C972FAB7-034B-4CDC-9C42-E95E428B867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96749" y="4063998"/>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9</xdr:col>
      <xdr:colOff>42332</xdr:colOff>
      <xdr:row>14</xdr:row>
      <xdr:rowOff>63498</xdr:rowOff>
    </xdr:from>
    <xdr:to>
      <xdr:col>9</xdr:col>
      <xdr:colOff>389465</xdr:colOff>
      <xdr:row>14</xdr:row>
      <xdr:rowOff>408515</xdr:rowOff>
    </xdr:to>
    <xdr:pic>
      <xdr:nvPicPr>
        <xdr:cNvPr id="22" name="Imagem 29">
          <a:hlinkClick xmlns:r="http://schemas.openxmlformats.org/officeDocument/2006/relationships" r:id="rId18"/>
          <a:extLst>
            <a:ext uri="{FF2B5EF4-FFF2-40B4-BE49-F238E27FC236}">
              <a16:creationId xmlns:a16="http://schemas.microsoft.com/office/drawing/2014/main" id="{6D6959EF-46E3-4D3A-942A-98C9CF30250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96749" y="4614331"/>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9</xdr:col>
      <xdr:colOff>42332</xdr:colOff>
      <xdr:row>16</xdr:row>
      <xdr:rowOff>63498</xdr:rowOff>
    </xdr:from>
    <xdr:to>
      <xdr:col>9</xdr:col>
      <xdr:colOff>389465</xdr:colOff>
      <xdr:row>16</xdr:row>
      <xdr:rowOff>408515</xdr:rowOff>
    </xdr:to>
    <xdr:pic>
      <xdr:nvPicPr>
        <xdr:cNvPr id="23" name="Imagem 29">
          <a:hlinkClick xmlns:r="http://schemas.openxmlformats.org/officeDocument/2006/relationships" r:id="rId19"/>
          <a:extLst>
            <a:ext uri="{FF2B5EF4-FFF2-40B4-BE49-F238E27FC236}">
              <a16:creationId xmlns:a16="http://schemas.microsoft.com/office/drawing/2014/main" id="{69497969-6B95-49CA-BD4C-436AAE36CCA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96749" y="5164665"/>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9</xdr:col>
      <xdr:colOff>42332</xdr:colOff>
      <xdr:row>18</xdr:row>
      <xdr:rowOff>63498</xdr:rowOff>
    </xdr:from>
    <xdr:to>
      <xdr:col>9</xdr:col>
      <xdr:colOff>389465</xdr:colOff>
      <xdr:row>18</xdr:row>
      <xdr:rowOff>408515</xdr:rowOff>
    </xdr:to>
    <xdr:pic>
      <xdr:nvPicPr>
        <xdr:cNvPr id="24" name="Imagem 29">
          <a:hlinkClick xmlns:r="http://schemas.openxmlformats.org/officeDocument/2006/relationships" r:id="rId20"/>
          <a:extLst>
            <a:ext uri="{FF2B5EF4-FFF2-40B4-BE49-F238E27FC236}">
              <a16:creationId xmlns:a16="http://schemas.microsoft.com/office/drawing/2014/main" id="{70B92214-FC5A-4549-A914-101E688055B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96749" y="5714998"/>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9</xdr:col>
      <xdr:colOff>42332</xdr:colOff>
      <xdr:row>20</xdr:row>
      <xdr:rowOff>63498</xdr:rowOff>
    </xdr:from>
    <xdr:to>
      <xdr:col>9</xdr:col>
      <xdr:colOff>389465</xdr:colOff>
      <xdr:row>20</xdr:row>
      <xdr:rowOff>408515</xdr:rowOff>
    </xdr:to>
    <xdr:pic>
      <xdr:nvPicPr>
        <xdr:cNvPr id="25" name="Imagem 29">
          <a:hlinkClick xmlns:r="http://schemas.openxmlformats.org/officeDocument/2006/relationships" r:id="rId21"/>
          <a:extLst>
            <a:ext uri="{FF2B5EF4-FFF2-40B4-BE49-F238E27FC236}">
              <a16:creationId xmlns:a16="http://schemas.microsoft.com/office/drawing/2014/main" id="{E6049813-3CF0-4F31-BDB3-8758E682D96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96749" y="6265331"/>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645589</xdr:colOff>
      <xdr:row>1</xdr:row>
      <xdr:rowOff>88901</xdr:rowOff>
    </xdr:from>
    <xdr:to>
      <xdr:col>2</xdr:col>
      <xdr:colOff>2169585</xdr:colOff>
      <xdr:row>2</xdr:row>
      <xdr:rowOff>7218</xdr:rowOff>
    </xdr:to>
    <xdr:sp macro="" textlink="">
      <xdr:nvSpPr>
        <xdr:cNvPr id="41" name="Retângulo 40">
          <a:hlinkClick xmlns:r="http://schemas.openxmlformats.org/officeDocument/2006/relationships" r:id="rId1"/>
          <a:extLst>
            <a:ext uri="{FF2B5EF4-FFF2-40B4-BE49-F238E27FC236}">
              <a16:creationId xmlns:a16="http://schemas.microsoft.com/office/drawing/2014/main" id="{00000000-0008-0000-0100-000029000000}"/>
            </a:ext>
          </a:extLst>
        </xdr:cNvPr>
        <xdr:cNvSpPr/>
      </xdr:nvSpPr>
      <xdr:spPr>
        <a:xfrm>
          <a:off x="889006" y="586318"/>
          <a:ext cx="1523996"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ÁREAS DE LA EMPRESA</a:t>
          </a:r>
        </a:p>
      </xdr:txBody>
    </xdr:sp>
    <xdr:clientData/>
  </xdr:twoCellAnchor>
  <xdr:twoCellAnchor editAs="absolute">
    <xdr:from>
      <xdr:col>2</xdr:col>
      <xdr:colOff>2173814</xdr:colOff>
      <xdr:row>1</xdr:row>
      <xdr:rowOff>88901</xdr:rowOff>
    </xdr:from>
    <xdr:to>
      <xdr:col>3</xdr:col>
      <xdr:colOff>423327</xdr:colOff>
      <xdr:row>2</xdr:row>
      <xdr:rowOff>7218</xdr:rowOff>
    </xdr:to>
    <xdr:sp macro="" textlink="">
      <xdr:nvSpPr>
        <xdr:cNvPr id="42" name="Retângulo 41">
          <a:hlinkClick xmlns:r="http://schemas.openxmlformats.org/officeDocument/2006/relationships" r:id="rId2"/>
          <a:extLst>
            <a:ext uri="{FF2B5EF4-FFF2-40B4-BE49-F238E27FC236}">
              <a16:creationId xmlns:a16="http://schemas.microsoft.com/office/drawing/2014/main" id="{00000000-0008-0000-0100-00002A000000}"/>
            </a:ext>
          </a:extLst>
        </xdr:cNvPr>
        <xdr:cNvSpPr/>
      </xdr:nvSpPr>
      <xdr:spPr>
        <a:xfrm>
          <a:off x="2417231" y="586318"/>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RESPONSABLES</a:t>
          </a:r>
        </a:p>
      </xdr:txBody>
    </xdr:sp>
    <xdr:clientData/>
  </xdr:twoCellAnchor>
  <xdr:twoCellAnchor editAs="absolute">
    <xdr:from>
      <xdr:col>4</xdr:col>
      <xdr:colOff>597918</xdr:colOff>
      <xdr:row>0</xdr:row>
      <xdr:rowOff>0</xdr:rowOff>
    </xdr:from>
    <xdr:to>
      <xdr:col>5</xdr:col>
      <xdr:colOff>450251</xdr:colOff>
      <xdr:row>1</xdr:row>
      <xdr:rowOff>2910</xdr:rowOff>
    </xdr:to>
    <xdr:sp macro="" textlink="">
      <xdr:nvSpPr>
        <xdr:cNvPr id="24" name="Retângulo 23">
          <a:hlinkClick xmlns:r="http://schemas.openxmlformats.org/officeDocument/2006/relationships" r:id="rId3"/>
          <a:extLst>
            <a:ext uri="{FF2B5EF4-FFF2-40B4-BE49-F238E27FC236}">
              <a16:creationId xmlns:a16="http://schemas.microsoft.com/office/drawing/2014/main" id="{00000000-0008-0000-0100-000018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26" name="Retângulo 25">
          <a:hlinkClick xmlns:r="http://schemas.openxmlformats.org/officeDocument/2006/relationships" r:id="rId1"/>
          <a:extLst>
            <a:ext uri="{FF2B5EF4-FFF2-40B4-BE49-F238E27FC236}">
              <a16:creationId xmlns:a16="http://schemas.microsoft.com/office/drawing/2014/main" id="{00000000-0008-0000-0100-00001A000000}"/>
            </a:ext>
          </a:extLst>
        </xdr:cNvPr>
        <xdr:cNvSpPr>
          <a:spLocks/>
        </xdr:cNvSpPr>
      </xdr:nvSpPr>
      <xdr:spPr>
        <a:xfrm>
          <a:off x="1185332"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27" name="Retângulo 26">
          <a:hlinkClick xmlns:r="http://schemas.openxmlformats.org/officeDocument/2006/relationships" r:id="rId4"/>
          <a:extLst>
            <a:ext uri="{FF2B5EF4-FFF2-40B4-BE49-F238E27FC236}">
              <a16:creationId xmlns:a16="http://schemas.microsoft.com/office/drawing/2014/main" id="{00000000-0008-0000-0100-00001B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3</xdr:col>
      <xdr:colOff>809048</xdr:colOff>
      <xdr:row>1</xdr:row>
      <xdr:rowOff>2910</xdr:rowOff>
    </xdr:to>
    <xdr:sp macro="" textlink="">
      <xdr:nvSpPr>
        <xdr:cNvPr id="28" name="Retângulo 27">
          <a:hlinkClick xmlns:r="http://schemas.openxmlformats.org/officeDocument/2006/relationships" r:id="rId5"/>
          <a:extLst>
            <a:ext uri="{FF2B5EF4-FFF2-40B4-BE49-F238E27FC236}">
              <a16:creationId xmlns:a16="http://schemas.microsoft.com/office/drawing/2014/main" id="{00000000-0008-0000-0100-00001C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3</xdr:col>
      <xdr:colOff>826534</xdr:colOff>
      <xdr:row>0</xdr:row>
      <xdr:rowOff>0</xdr:rowOff>
    </xdr:from>
    <xdr:to>
      <xdr:col>3</xdr:col>
      <xdr:colOff>1906534</xdr:colOff>
      <xdr:row>1</xdr:row>
      <xdr:rowOff>2910</xdr:rowOff>
    </xdr:to>
    <xdr:sp macro="" textlink="">
      <xdr:nvSpPr>
        <xdr:cNvPr id="29" name="Retângulo 28">
          <a:hlinkClick xmlns:r="http://schemas.openxmlformats.org/officeDocument/2006/relationships" r:id="rId6"/>
          <a:extLst>
            <a:ext uri="{FF2B5EF4-FFF2-40B4-BE49-F238E27FC236}">
              <a16:creationId xmlns:a16="http://schemas.microsoft.com/office/drawing/2014/main" id="{00000000-0008-0000-0100-00001D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3</xdr:col>
      <xdr:colOff>1924018</xdr:colOff>
      <xdr:row>0</xdr:row>
      <xdr:rowOff>0</xdr:rowOff>
    </xdr:from>
    <xdr:to>
      <xdr:col>4</xdr:col>
      <xdr:colOff>582084</xdr:colOff>
      <xdr:row>1</xdr:row>
      <xdr:rowOff>2910</xdr:rowOff>
    </xdr:to>
    <xdr:sp macro="" textlink="">
      <xdr:nvSpPr>
        <xdr:cNvPr id="30" name="Retângulo 29">
          <a:hlinkClick xmlns:r="http://schemas.openxmlformats.org/officeDocument/2006/relationships" r:id="rId7"/>
          <a:extLst>
            <a:ext uri="{FF2B5EF4-FFF2-40B4-BE49-F238E27FC236}">
              <a16:creationId xmlns:a16="http://schemas.microsoft.com/office/drawing/2014/main" id="{00000000-0008-0000-0100-00001E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5</xdr:col>
      <xdr:colOff>457150</xdr:colOff>
      <xdr:row>0</xdr:row>
      <xdr:rowOff>0</xdr:rowOff>
    </xdr:from>
    <xdr:to>
      <xdr:col>6</xdr:col>
      <xdr:colOff>838650</xdr:colOff>
      <xdr:row>1</xdr:row>
      <xdr:rowOff>2910</xdr:rowOff>
    </xdr:to>
    <xdr:sp macro="" textlink="">
      <xdr:nvSpPr>
        <xdr:cNvPr id="31" name="Retângulo 30">
          <a:hlinkClick xmlns:r="http://schemas.openxmlformats.org/officeDocument/2006/relationships" r:id="rId8"/>
          <a:extLst>
            <a:ext uri="{FF2B5EF4-FFF2-40B4-BE49-F238E27FC236}">
              <a16:creationId xmlns:a16="http://schemas.microsoft.com/office/drawing/2014/main" id="{00000000-0008-0000-0100-00001F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834966</xdr:colOff>
      <xdr:row>0</xdr:row>
      <xdr:rowOff>0</xdr:rowOff>
    </xdr:from>
    <xdr:to>
      <xdr:col>7</xdr:col>
      <xdr:colOff>549716</xdr:colOff>
      <xdr:row>1</xdr:row>
      <xdr:rowOff>2910</xdr:rowOff>
    </xdr:to>
    <xdr:sp macro="" textlink="">
      <xdr:nvSpPr>
        <xdr:cNvPr id="32" name="Retângulo 31">
          <a:hlinkClick xmlns:r="http://schemas.openxmlformats.org/officeDocument/2006/relationships" r:id="rId9"/>
          <a:extLst>
            <a:ext uri="{FF2B5EF4-FFF2-40B4-BE49-F238E27FC236}">
              <a16:creationId xmlns:a16="http://schemas.microsoft.com/office/drawing/2014/main" id="{00000000-0008-0000-0100-000020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7</xdr:col>
      <xdr:colOff>567198</xdr:colOff>
      <xdr:row>0</xdr:row>
      <xdr:rowOff>0</xdr:rowOff>
    </xdr:from>
    <xdr:to>
      <xdr:col>9</xdr:col>
      <xdr:colOff>461865</xdr:colOff>
      <xdr:row>1</xdr:row>
      <xdr:rowOff>2910</xdr:rowOff>
    </xdr:to>
    <xdr:sp macro="" textlink="">
      <xdr:nvSpPr>
        <xdr:cNvPr id="33" name="Retângulo 32">
          <a:hlinkClick xmlns:r="http://schemas.openxmlformats.org/officeDocument/2006/relationships" r:id="rId10"/>
          <a:extLst>
            <a:ext uri="{FF2B5EF4-FFF2-40B4-BE49-F238E27FC236}">
              <a16:creationId xmlns:a16="http://schemas.microsoft.com/office/drawing/2014/main" id="{00000000-0008-0000-0100-000021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15" name="Imagem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1</xdr:col>
      <xdr:colOff>0</xdr:colOff>
      <xdr:row>1</xdr:row>
      <xdr:rowOff>21166</xdr:rowOff>
    </xdr:from>
    <xdr:to>
      <xdr:col>2</xdr:col>
      <xdr:colOff>251883</xdr:colOff>
      <xdr:row>1</xdr:row>
      <xdr:rowOff>366183</xdr:rowOff>
    </xdr:to>
    <xdr:pic>
      <xdr:nvPicPr>
        <xdr:cNvPr id="14" name="Imagem 29">
          <a:hlinkClick xmlns:r="http://schemas.openxmlformats.org/officeDocument/2006/relationships" r:id="rId12"/>
          <a:extLst>
            <a:ext uri="{FF2B5EF4-FFF2-40B4-BE49-F238E27FC236}">
              <a16:creationId xmlns:a16="http://schemas.microsoft.com/office/drawing/2014/main" id="{C210D1EA-D3A1-40BD-B3E6-69BA788AF163}"/>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absolute">
    <xdr:from>
      <xdr:col>2</xdr:col>
      <xdr:colOff>857254</xdr:colOff>
      <xdr:row>1</xdr:row>
      <xdr:rowOff>95250</xdr:rowOff>
    </xdr:from>
    <xdr:to>
      <xdr:col>2</xdr:col>
      <xdr:colOff>2106087</xdr:colOff>
      <xdr:row>2</xdr:row>
      <xdr:rowOff>13567</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1102788" y="590550"/>
          <a:ext cx="124883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twoCellAnchor>
  <xdr:twoCellAnchor editAs="absolute">
    <xdr:from>
      <xdr:col>2</xdr:col>
      <xdr:colOff>2120904</xdr:colOff>
      <xdr:row>1</xdr:row>
      <xdr:rowOff>88901</xdr:rowOff>
    </xdr:from>
    <xdr:to>
      <xdr:col>2</xdr:col>
      <xdr:colOff>3757083</xdr:colOff>
      <xdr:row>2</xdr:row>
      <xdr:rowOff>7218</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2366438" y="584201"/>
          <a:ext cx="163617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DUDAS FRECUENTES</a:t>
          </a:r>
        </a:p>
      </xdr:txBody>
    </xdr:sp>
    <xdr:clientData/>
  </xdr:twoCellAnchor>
  <xdr:twoCellAnchor editAs="absolute">
    <xdr:from>
      <xdr:col>2</xdr:col>
      <xdr:colOff>3765554</xdr:colOff>
      <xdr:row>1</xdr:row>
      <xdr:rowOff>84666</xdr:rowOff>
    </xdr:from>
    <xdr:to>
      <xdr:col>2</xdr:col>
      <xdr:colOff>5401733</xdr:colOff>
      <xdr:row>2</xdr:row>
      <xdr:rowOff>11451</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1200-000005000000}"/>
            </a:ext>
          </a:extLst>
        </xdr:cNvPr>
        <xdr:cNvSpPr/>
      </xdr:nvSpPr>
      <xdr:spPr>
        <a:xfrm>
          <a:off x="4011088" y="579966"/>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twoCellAnchor>
  <xdr:twoCellAnchor editAs="absolute">
    <xdr:from>
      <xdr:col>2</xdr:col>
      <xdr:colOff>5408083</xdr:colOff>
      <xdr:row>1</xdr:row>
      <xdr:rowOff>84666</xdr:rowOff>
    </xdr:from>
    <xdr:to>
      <xdr:col>4</xdr:col>
      <xdr:colOff>334429</xdr:colOff>
      <xdr:row>2</xdr:row>
      <xdr:rowOff>11451</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1200-000006000000}"/>
            </a:ext>
          </a:extLst>
        </xdr:cNvPr>
        <xdr:cNvSpPr/>
      </xdr:nvSpPr>
      <xdr:spPr>
        <a:xfrm>
          <a:off x="5653617" y="579966"/>
          <a:ext cx="1631945"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ACERCA DE LUZ</a:t>
          </a:r>
        </a:p>
      </xdr:txBody>
    </xdr:sp>
    <xdr:clientData/>
  </xdr:twoCellAnchor>
  <xdr:twoCellAnchor editAs="absolute">
    <xdr:from>
      <xdr:col>2</xdr:col>
      <xdr:colOff>6461084</xdr:colOff>
      <xdr:row>0</xdr:row>
      <xdr:rowOff>0</xdr:rowOff>
    </xdr:from>
    <xdr:to>
      <xdr:col>4</xdr:col>
      <xdr:colOff>831251</xdr:colOff>
      <xdr:row>1</xdr:row>
      <xdr:rowOff>2910</xdr:rowOff>
    </xdr:to>
    <xdr:sp macro="" textlink="">
      <xdr:nvSpPr>
        <xdr:cNvPr id="21" name="Retângulo 20">
          <a:hlinkClick xmlns:r="http://schemas.openxmlformats.org/officeDocument/2006/relationships" r:id="rId5"/>
          <a:extLst>
            <a:ext uri="{FF2B5EF4-FFF2-40B4-BE49-F238E27FC236}">
              <a16:creationId xmlns:a16="http://schemas.microsoft.com/office/drawing/2014/main" id="{00000000-0008-0000-1200-000015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22" name="Retângulo 21">
          <a:hlinkClick xmlns:r="http://schemas.openxmlformats.org/officeDocument/2006/relationships" r:id="rId6"/>
          <a:extLst>
            <a:ext uri="{FF2B5EF4-FFF2-40B4-BE49-F238E27FC236}">
              <a16:creationId xmlns:a16="http://schemas.microsoft.com/office/drawing/2014/main" id="{00000000-0008-0000-1200-000016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23" name="Retângulo 22">
          <a:hlinkClick xmlns:r="http://schemas.openxmlformats.org/officeDocument/2006/relationships" r:id="rId7"/>
          <a:extLst>
            <a:ext uri="{FF2B5EF4-FFF2-40B4-BE49-F238E27FC236}">
              <a16:creationId xmlns:a16="http://schemas.microsoft.com/office/drawing/2014/main" id="{00000000-0008-0000-1200-000017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2</xdr:col>
      <xdr:colOff>4195714</xdr:colOff>
      <xdr:row>1</xdr:row>
      <xdr:rowOff>2910</xdr:rowOff>
    </xdr:to>
    <xdr:sp macro="" textlink="">
      <xdr:nvSpPr>
        <xdr:cNvPr id="24" name="Retângulo 23">
          <a:hlinkClick xmlns:r="http://schemas.openxmlformats.org/officeDocument/2006/relationships" r:id="rId8"/>
          <a:extLst>
            <a:ext uri="{FF2B5EF4-FFF2-40B4-BE49-F238E27FC236}">
              <a16:creationId xmlns:a16="http://schemas.microsoft.com/office/drawing/2014/main" id="{00000000-0008-0000-1200-000018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2</xdr:col>
      <xdr:colOff>4213200</xdr:colOff>
      <xdr:row>0</xdr:row>
      <xdr:rowOff>0</xdr:rowOff>
    </xdr:from>
    <xdr:to>
      <xdr:col>2</xdr:col>
      <xdr:colOff>5293200</xdr:colOff>
      <xdr:row>1</xdr:row>
      <xdr:rowOff>2910</xdr:rowOff>
    </xdr:to>
    <xdr:sp macro="" textlink="">
      <xdr:nvSpPr>
        <xdr:cNvPr id="25" name="Retângulo 24">
          <a:hlinkClick xmlns:r="http://schemas.openxmlformats.org/officeDocument/2006/relationships" r:id="rId9"/>
          <a:extLst>
            <a:ext uri="{FF2B5EF4-FFF2-40B4-BE49-F238E27FC236}">
              <a16:creationId xmlns:a16="http://schemas.microsoft.com/office/drawing/2014/main" id="{00000000-0008-0000-1200-000019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2</xdr:col>
      <xdr:colOff>5310684</xdr:colOff>
      <xdr:row>0</xdr:row>
      <xdr:rowOff>0</xdr:rowOff>
    </xdr:from>
    <xdr:to>
      <xdr:col>2</xdr:col>
      <xdr:colOff>6445250</xdr:colOff>
      <xdr:row>1</xdr:row>
      <xdr:rowOff>2910</xdr:rowOff>
    </xdr:to>
    <xdr:sp macro="" textlink="">
      <xdr:nvSpPr>
        <xdr:cNvPr id="26" name="Retângulo 25">
          <a:hlinkClick xmlns:r="http://schemas.openxmlformats.org/officeDocument/2006/relationships" r:id="rId10"/>
          <a:extLst>
            <a:ext uri="{FF2B5EF4-FFF2-40B4-BE49-F238E27FC236}">
              <a16:creationId xmlns:a16="http://schemas.microsoft.com/office/drawing/2014/main" id="{00000000-0008-0000-1200-00001A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4</xdr:col>
      <xdr:colOff>838150</xdr:colOff>
      <xdr:row>0</xdr:row>
      <xdr:rowOff>0</xdr:rowOff>
    </xdr:from>
    <xdr:to>
      <xdr:col>4</xdr:col>
      <xdr:colOff>1918150</xdr:colOff>
      <xdr:row>1</xdr:row>
      <xdr:rowOff>2910</xdr:rowOff>
    </xdr:to>
    <xdr:sp macro="" textlink="">
      <xdr:nvSpPr>
        <xdr:cNvPr id="27" name="Retângulo 26">
          <a:hlinkClick xmlns:r="http://schemas.openxmlformats.org/officeDocument/2006/relationships" r:id="rId11"/>
          <a:extLst>
            <a:ext uri="{FF2B5EF4-FFF2-40B4-BE49-F238E27FC236}">
              <a16:creationId xmlns:a16="http://schemas.microsoft.com/office/drawing/2014/main" id="{00000000-0008-0000-1200-00001B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4</xdr:col>
      <xdr:colOff>1914466</xdr:colOff>
      <xdr:row>0</xdr:row>
      <xdr:rowOff>0</xdr:rowOff>
    </xdr:from>
    <xdr:to>
      <xdr:col>4</xdr:col>
      <xdr:colOff>2994466</xdr:colOff>
      <xdr:row>1</xdr:row>
      <xdr:rowOff>2910</xdr:rowOff>
    </xdr:to>
    <xdr:sp macro="" textlink="">
      <xdr:nvSpPr>
        <xdr:cNvPr id="28" name="Retângulo 27">
          <a:hlinkClick xmlns:r="http://schemas.openxmlformats.org/officeDocument/2006/relationships" r:id="rId12"/>
          <a:extLst>
            <a:ext uri="{FF2B5EF4-FFF2-40B4-BE49-F238E27FC236}">
              <a16:creationId xmlns:a16="http://schemas.microsoft.com/office/drawing/2014/main" id="{00000000-0008-0000-1200-00001C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4</xdr:col>
      <xdr:colOff>3011948</xdr:colOff>
      <xdr:row>0</xdr:row>
      <xdr:rowOff>0</xdr:rowOff>
    </xdr:from>
    <xdr:to>
      <xdr:col>4</xdr:col>
      <xdr:colOff>4091948</xdr:colOff>
      <xdr:row>1</xdr:row>
      <xdr:rowOff>2910</xdr:rowOff>
    </xdr:to>
    <xdr:sp macro="" textlink="">
      <xdr:nvSpPr>
        <xdr:cNvPr id="29" name="Retângulo 28">
          <a:hlinkClick xmlns:r="http://schemas.openxmlformats.org/officeDocument/2006/relationships" r:id="rId2"/>
          <a:extLst>
            <a:ext uri="{FF2B5EF4-FFF2-40B4-BE49-F238E27FC236}">
              <a16:creationId xmlns:a16="http://schemas.microsoft.com/office/drawing/2014/main" id="{00000000-0008-0000-1200-00001D000000}"/>
            </a:ext>
          </a:extLst>
        </xdr:cNvPr>
        <xdr:cNvSpPr>
          <a:spLocks/>
        </xdr:cNvSpPr>
      </xdr:nvSpPr>
      <xdr:spPr>
        <a:xfrm>
          <a:off x="9965198"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30" name="Imagem 29">
          <a:extLst>
            <a:ext uri="{FF2B5EF4-FFF2-40B4-BE49-F238E27FC236}">
              <a16:creationId xmlns:a16="http://schemas.microsoft.com/office/drawing/2014/main" id="{00000000-0008-0000-1200-00001E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wsDr>
</file>

<file path=xl/drawings/drawing21.xml><?xml version="1.0" encoding="utf-8"?>
<xdr:wsDr xmlns:xdr="http://schemas.openxmlformats.org/drawingml/2006/spreadsheetDrawing" xmlns:a="http://schemas.openxmlformats.org/drawingml/2006/main">
  <xdr:twoCellAnchor editAs="absolute">
    <xdr:from>
      <xdr:col>3</xdr:col>
      <xdr:colOff>328088</xdr:colOff>
      <xdr:row>1</xdr:row>
      <xdr:rowOff>95250</xdr:rowOff>
    </xdr:from>
    <xdr:to>
      <xdr:col>3</xdr:col>
      <xdr:colOff>1576921</xdr:colOff>
      <xdr:row>2</xdr:row>
      <xdr:rowOff>13567</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1097496" y="590550"/>
          <a:ext cx="124883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twoCellAnchor>
  <xdr:twoCellAnchor editAs="absolute">
    <xdr:from>
      <xdr:col>3</xdr:col>
      <xdr:colOff>1591738</xdr:colOff>
      <xdr:row>1</xdr:row>
      <xdr:rowOff>88901</xdr:rowOff>
    </xdr:from>
    <xdr:to>
      <xdr:col>3</xdr:col>
      <xdr:colOff>3227917</xdr:colOff>
      <xdr:row>2</xdr:row>
      <xdr:rowOff>7218</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00000000-0008-0000-1300-000004000000}"/>
            </a:ext>
          </a:extLst>
        </xdr:cNvPr>
        <xdr:cNvSpPr/>
      </xdr:nvSpPr>
      <xdr:spPr>
        <a:xfrm>
          <a:off x="2361146" y="584201"/>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twoCellAnchor>
  <xdr:twoCellAnchor editAs="absolute">
    <xdr:from>
      <xdr:col>3</xdr:col>
      <xdr:colOff>3236388</xdr:colOff>
      <xdr:row>1</xdr:row>
      <xdr:rowOff>84666</xdr:rowOff>
    </xdr:from>
    <xdr:to>
      <xdr:col>4</xdr:col>
      <xdr:colOff>57150</xdr:colOff>
      <xdr:row>2</xdr:row>
      <xdr:rowOff>11451</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1300-000005000000}"/>
            </a:ext>
          </a:extLst>
        </xdr:cNvPr>
        <xdr:cNvSpPr/>
      </xdr:nvSpPr>
      <xdr:spPr>
        <a:xfrm>
          <a:off x="4005796" y="579966"/>
          <a:ext cx="1630887" cy="30778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SUGERENCIAS</a:t>
          </a:r>
        </a:p>
      </xdr:txBody>
    </xdr:sp>
    <xdr:clientData/>
  </xdr:twoCellAnchor>
  <xdr:twoCellAnchor editAs="absolute">
    <xdr:from>
      <xdr:col>4</xdr:col>
      <xdr:colOff>63500</xdr:colOff>
      <xdr:row>1</xdr:row>
      <xdr:rowOff>84666</xdr:rowOff>
    </xdr:from>
    <xdr:to>
      <xdr:col>5</xdr:col>
      <xdr:colOff>524929</xdr:colOff>
      <xdr:row>2</xdr:row>
      <xdr:rowOff>11451</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1300-000006000000}"/>
            </a:ext>
          </a:extLst>
        </xdr:cNvPr>
        <xdr:cNvSpPr/>
      </xdr:nvSpPr>
      <xdr:spPr>
        <a:xfrm>
          <a:off x="5651500" y="582083"/>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ACERCA DE LUZ</a:t>
          </a:r>
        </a:p>
      </xdr:txBody>
    </xdr:sp>
    <xdr:clientData/>
  </xdr:twoCellAnchor>
  <xdr:twoCellAnchor editAs="absolute">
    <xdr:from>
      <xdr:col>4</xdr:col>
      <xdr:colOff>1116501</xdr:colOff>
      <xdr:row>0</xdr:row>
      <xdr:rowOff>0</xdr:rowOff>
    </xdr:from>
    <xdr:to>
      <xdr:col>5</xdr:col>
      <xdr:colOff>1021751</xdr:colOff>
      <xdr:row>1</xdr:row>
      <xdr:rowOff>2910</xdr:rowOff>
    </xdr:to>
    <xdr:sp macro="" textlink="">
      <xdr:nvSpPr>
        <xdr:cNvPr id="33" name="Retângulo 32">
          <a:hlinkClick xmlns:r="http://schemas.openxmlformats.org/officeDocument/2006/relationships" r:id="rId5"/>
          <a:extLst>
            <a:ext uri="{FF2B5EF4-FFF2-40B4-BE49-F238E27FC236}">
              <a16:creationId xmlns:a16="http://schemas.microsoft.com/office/drawing/2014/main" id="{00000000-0008-0000-1300-000021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3</xdr:col>
      <xdr:colOff>412749</xdr:colOff>
      <xdr:row>0</xdr:row>
      <xdr:rowOff>0</xdr:rowOff>
    </xdr:from>
    <xdr:to>
      <xdr:col>3</xdr:col>
      <xdr:colOff>1492749</xdr:colOff>
      <xdr:row>1</xdr:row>
      <xdr:rowOff>2910</xdr:rowOff>
    </xdr:to>
    <xdr:sp macro="" textlink="">
      <xdr:nvSpPr>
        <xdr:cNvPr id="34" name="Retângulo 33">
          <a:hlinkClick xmlns:r="http://schemas.openxmlformats.org/officeDocument/2006/relationships" r:id="rId6"/>
          <a:extLst>
            <a:ext uri="{FF2B5EF4-FFF2-40B4-BE49-F238E27FC236}">
              <a16:creationId xmlns:a16="http://schemas.microsoft.com/office/drawing/2014/main" id="{00000000-0008-0000-1300-000022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3</xdr:col>
      <xdr:colOff>1499650</xdr:colOff>
      <xdr:row>0</xdr:row>
      <xdr:rowOff>0</xdr:rowOff>
    </xdr:from>
    <xdr:to>
      <xdr:col>3</xdr:col>
      <xdr:colOff>2579650</xdr:colOff>
      <xdr:row>1</xdr:row>
      <xdr:rowOff>2910</xdr:rowOff>
    </xdr:to>
    <xdr:sp macro="" textlink="">
      <xdr:nvSpPr>
        <xdr:cNvPr id="35" name="Retângulo 34">
          <a:hlinkClick xmlns:r="http://schemas.openxmlformats.org/officeDocument/2006/relationships" r:id="rId7"/>
          <a:extLst>
            <a:ext uri="{FF2B5EF4-FFF2-40B4-BE49-F238E27FC236}">
              <a16:creationId xmlns:a16="http://schemas.microsoft.com/office/drawing/2014/main" id="{00000000-0008-0000-1300-000023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3</xdr:col>
      <xdr:colOff>2586548</xdr:colOff>
      <xdr:row>0</xdr:row>
      <xdr:rowOff>0</xdr:rowOff>
    </xdr:from>
    <xdr:to>
      <xdr:col>3</xdr:col>
      <xdr:colOff>3666548</xdr:colOff>
      <xdr:row>1</xdr:row>
      <xdr:rowOff>2910</xdr:rowOff>
    </xdr:to>
    <xdr:sp macro="" textlink="">
      <xdr:nvSpPr>
        <xdr:cNvPr id="36" name="Retângulo 35">
          <a:hlinkClick xmlns:r="http://schemas.openxmlformats.org/officeDocument/2006/relationships" r:id="rId8"/>
          <a:extLst>
            <a:ext uri="{FF2B5EF4-FFF2-40B4-BE49-F238E27FC236}">
              <a16:creationId xmlns:a16="http://schemas.microsoft.com/office/drawing/2014/main" id="{00000000-0008-0000-1300-000024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3</xdr:col>
      <xdr:colOff>3684034</xdr:colOff>
      <xdr:row>0</xdr:row>
      <xdr:rowOff>0</xdr:rowOff>
    </xdr:from>
    <xdr:to>
      <xdr:col>3</xdr:col>
      <xdr:colOff>4764034</xdr:colOff>
      <xdr:row>1</xdr:row>
      <xdr:rowOff>2910</xdr:rowOff>
    </xdr:to>
    <xdr:sp macro="" textlink="">
      <xdr:nvSpPr>
        <xdr:cNvPr id="37" name="Retângulo 36">
          <a:hlinkClick xmlns:r="http://schemas.openxmlformats.org/officeDocument/2006/relationships" r:id="rId9"/>
          <a:extLst>
            <a:ext uri="{FF2B5EF4-FFF2-40B4-BE49-F238E27FC236}">
              <a16:creationId xmlns:a16="http://schemas.microsoft.com/office/drawing/2014/main" id="{00000000-0008-0000-1300-000025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3</xdr:col>
      <xdr:colOff>4781518</xdr:colOff>
      <xdr:row>0</xdr:row>
      <xdr:rowOff>0</xdr:rowOff>
    </xdr:from>
    <xdr:to>
      <xdr:col>4</xdr:col>
      <xdr:colOff>1100667</xdr:colOff>
      <xdr:row>1</xdr:row>
      <xdr:rowOff>2910</xdr:rowOff>
    </xdr:to>
    <xdr:sp macro="" textlink="">
      <xdr:nvSpPr>
        <xdr:cNvPr id="38" name="Retângulo 37">
          <a:hlinkClick xmlns:r="http://schemas.openxmlformats.org/officeDocument/2006/relationships" r:id="rId10"/>
          <a:extLst>
            <a:ext uri="{FF2B5EF4-FFF2-40B4-BE49-F238E27FC236}">
              <a16:creationId xmlns:a16="http://schemas.microsoft.com/office/drawing/2014/main" id="{00000000-0008-0000-1300-000026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5</xdr:col>
      <xdr:colOff>1028650</xdr:colOff>
      <xdr:row>0</xdr:row>
      <xdr:rowOff>0</xdr:rowOff>
    </xdr:from>
    <xdr:to>
      <xdr:col>6</xdr:col>
      <xdr:colOff>23733</xdr:colOff>
      <xdr:row>1</xdr:row>
      <xdr:rowOff>2910</xdr:rowOff>
    </xdr:to>
    <xdr:sp macro="" textlink="">
      <xdr:nvSpPr>
        <xdr:cNvPr id="39" name="Retângulo 38">
          <a:hlinkClick xmlns:r="http://schemas.openxmlformats.org/officeDocument/2006/relationships" r:id="rId11"/>
          <a:extLst>
            <a:ext uri="{FF2B5EF4-FFF2-40B4-BE49-F238E27FC236}">
              <a16:creationId xmlns:a16="http://schemas.microsoft.com/office/drawing/2014/main" id="{00000000-0008-0000-1300-000027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20049</xdr:colOff>
      <xdr:row>0</xdr:row>
      <xdr:rowOff>0</xdr:rowOff>
    </xdr:from>
    <xdr:to>
      <xdr:col>6</xdr:col>
      <xdr:colOff>1100049</xdr:colOff>
      <xdr:row>1</xdr:row>
      <xdr:rowOff>2910</xdr:rowOff>
    </xdr:to>
    <xdr:sp macro="" textlink="">
      <xdr:nvSpPr>
        <xdr:cNvPr id="40" name="Retângulo 39">
          <a:hlinkClick xmlns:r="http://schemas.openxmlformats.org/officeDocument/2006/relationships" r:id="rId12"/>
          <a:extLst>
            <a:ext uri="{FF2B5EF4-FFF2-40B4-BE49-F238E27FC236}">
              <a16:creationId xmlns:a16="http://schemas.microsoft.com/office/drawing/2014/main" id="{00000000-0008-0000-1300-000028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6</xdr:col>
      <xdr:colOff>1117531</xdr:colOff>
      <xdr:row>0</xdr:row>
      <xdr:rowOff>0</xdr:rowOff>
    </xdr:from>
    <xdr:to>
      <xdr:col>7</xdr:col>
      <xdr:colOff>112615</xdr:colOff>
      <xdr:row>1</xdr:row>
      <xdr:rowOff>2910</xdr:rowOff>
    </xdr:to>
    <xdr:sp macro="" textlink="">
      <xdr:nvSpPr>
        <xdr:cNvPr id="41" name="Retângulo 40">
          <a:hlinkClick xmlns:r="http://schemas.openxmlformats.org/officeDocument/2006/relationships" r:id="rId3"/>
          <a:extLst>
            <a:ext uri="{FF2B5EF4-FFF2-40B4-BE49-F238E27FC236}">
              <a16:creationId xmlns:a16="http://schemas.microsoft.com/office/drawing/2014/main" id="{00000000-0008-0000-1300-000029000000}"/>
            </a:ext>
          </a:extLst>
        </xdr:cNvPr>
        <xdr:cNvSpPr>
          <a:spLocks/>
        </xdr:cNvSpPr>
      </xdr:nvSpPr>
      <xdr:spPr>
        <a:xfrm>
          <a:off x="9965198"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3</xdr:col>
      <xdr:colOff>349250</xdr:colOff>
      <xdr:row>0</xdr:row>
      <xdr:rowOff>423303</xdr:rowOff>
    </xdr:to>
    <xdr:pic>
      <xdr:nvPicPr>
        <xdr:cNvPr id="42" name="Imagem 41">
          <a:extLst>
            <a:ext uri="{FF2B5EF4-FFF2-40B4-BE49-F238E27FC236}">
              <a16:creationId xmlns:a16="http://schemas.microsoft.com/office/drawing/2014/main" id="{00000000-0008-0000-1300-00002A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xdr:from>
      <xdr:col>5</xdr:col>
      <xdr:colOff>395815</xdr:colOff>
      <xdr:row>4</xdr:row>
      <xdr:rowOff>0</xdr:rowOff>
    </xdr:from>
    <xdr:to>
      <xdr:col>7</xdr:col>
      <xdr:colOff>766233</xdr:colOff>
      <xdr:row>8</xdr:row>
      <xdr:rowOff>158750</xdr:rowOff>
    </xdr:to>
    <xdr:grpSp>
      <xdr:nvGrpSpPr>
        <xdr:cNvPr id="28" name="Agrupar 27">
          <a:hlinkClick xmlns:r="http://schemas.openxmlformats.org/officeDocument/2006/relationships" r:id="rId14"/>
          <a:extLst>
            <a:ext uri="{FF2B5EF4-FFF2-40B4-BE49-F238E27FC236}">
              <a16:creationId xmlns:a16="http://schemas.microsoft.com/office/drawing/2014/main" id="{A2EA8B1C-DDC2-4B93-B1EC-9239E6A40A76}"/>
            </a:ext>
          </a:extLst>
        </xdr:cNvPr>
        <xdr:cNvGrpSpPr/>
      </xdr:nvGrpSpPr>
      <xdr:grpSpPr>
        <a:xfrm>
          <a:off x="7147982" y="1174750"/>
          <a:ext cx="4540251" cy="1661583"/>
          <a:chOff x="7073899" y="1157815"/>
          <a:chExt cx="4540251" cy="1661583"/>
        </a:xfrm>
      </xdr:grpSpPr>
      <xdr:sp macro="" textlink="">
        <xdr:nvSpPr>
          <xdr:cNvPr id="29" name="Retângulo 28">
            <a:extLst>
              <a:ext uri="{FF2B5EF4-FFF2-40B4-BE49-F238E27FC236}">
                <a16:creationId xmlns:a16="http://schemas.microsoft.com/office/drawing/2014/main" id="{201C1081-4B96-4A74-844E-8DEAA96B74D0}"/>
              </a:ext>
            </a:extLst>
          </xdr:cNvPr>
          <xdr:cNvSpPr/>
        </xdr:nvSpPr>
        <xdr:spPr>
          <a:xfrm>
            <a:off x="7073899" y="1157815"/>
            <a:ext cx="4540251" cy="1661583"/>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p>
        </xdr:txBody>
      </xdr:sp>
      <xdr:sp macro="" textlink="">
        <xdr:nvSpPr>
          <xdr:cNvPr id="30" name="Retângulo 29">
            <a:extLst>
              <a:ext uri="{FF2B5EF4-FFF2-40B4-BE49-F238E27FC236}">
                <a16:creationId xmlns:a16="http://schemas.microsoft.com/office/drawing/2014/main" id="{62322592-010B-4B23-94A7-E8D2C84A286F}"/>
              </a:ext>
            </a:extLst>
          </xdr:cNvPr>
          <xdr:cNvSpPr/>
        </xdr:nvSpPr>
        <xdr:spPr>
          <a:xfrm>
            <a:off x="8936565" y="1380067"/>
            <a:ext cx="2286001" cy="338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b="0"/>
              <a:t>PACOTE DE</a:t>
            </a:r>
            <a:endParaRPr lang="pt-BR" sz="1600" b="1"/>
          </a:p>
        </xdr:txBody>
      </xdr:sp>
      <xdr:sp macro="" textlink="">
        <xdr:nvSpPr>
          <xdr:cNvPr id="31" name="Retângulo: Cantos Arredondados 30">
            <a:extLst>
              <a:ext uri="{FF2B5EF4-FFF2-40B4-BE49-F238E27FC236}">
                <a16:creationId xmlns:a16="http://schemas.microsoft.com/office/drawing/2014/main" id="{393D6AE2-20B8-4389-B7E9-C050D75115EE}"/>
              </a:ext>
            </a:extLst>
          </xdr:cNvPr>
          <xdr:cNvSpPr/>
        </xdr:nvSpPr>
        <xdr:spPr>
          <a:xfrm>
            <a:off x="9063566" y="2036231"/>
            <a:ext cx="1873250" cy="381000"/>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Veja mais detalhes</a:t>
            </a:r>
          </a:p>
        </xdr:txBody>
      </xdr:sp>
      <xdr:sp macro="" textlink="">
        <xdr:nvSpPr>
          <xdr:cNvPr id="32" name="Shape 2570">
            <a:extLst>
              <a:ext uri="{FF2B5EF4-FFF2-40B4-BE49-F238E27FC236}">
                <a16:creationId xmlns:a16="http://schemas.microsoft.com/office/drawing/2014/main" id="{FC3FFE1D-E2B2-4BBC-89F4-6B312E8E80A0}"/>
              </a:ext>
            </a:extLst>
          </xdr:cNvPr>
          <xdr:cNvSpPr/>
        </xdr:nvSpPr>
        <xdr:spPr>
          <a:xfrm>
            <a:off x="7471835" y="1432981"/>
            <a:ext cx="1136648" cy="1022351"/>
          </a:xfrm>
          <a:custGeom>
            <a:avLst/>
            <a:gdLst/>
            <a:ahLst/>
            <a:cxnLst>
              <a:cxn ang="0">
                <a:pos x="wd2" y="hd2"/>
              </a:cxn>
              <a:cxn ang="5400000">
                <a:pos x="wd2" y="hd2"/>
              </a:cxn>
              <a:cxn ang="10800000">
                <a:pos x="wd2" y="hd2"/>
              </a:cxn>
              <a:cxn ang="16200000">
                <a:pos x="wd2" y="hd2"/>
              </a:cxn>
            </a:cxnLst>
            <a:rect l="0" t="0" r="r" b="b"/>
            <a:pathLst>
              <a:path w="21600" h="21319" extrusionOk="0">
                <a:moveTo>
                  <a:pt x="7530" y="4197"/>
                </a:moveTo>
                <a:lnTo>
                  <a:pt x="6680" y="3701"/>
                </a:lnTo>
                <a:lnTo>
                  <a:pt x="6189" y="4560"/>
                </a:lnTo>
                <a:lnTo>
                  <a:pt x="7040" y="5056"/>
                </a:lnTo>
                <a:cubicBezTo>
                  <a:pt x="7040" y="5056"/>
                  <a:pt x="7530" y="4197"/>
                  <a:pt x="7530" y="4197"/>
                </a:cubicBezTo>
                <a:close/>
                <a:moveTo>
                  <a:pt x="8512" y="2479"/>
                </a:moveTo>
                <a:lnTo>
                  <a:pt x="7662" y="1984"/>
                </a:lnTo>
                <a:lnTo>
                  <a:pt x="7171" y="2843"/>
                </a:lnTo>
                <a:lnTo>
                  <a:pt x="8021" y="3339"/>
                </a:lnTo>
                <a:cubicBezTo>
                  <a:pt x="8021" y="3339"/>
                  <a:pt x="8512" y="2479"/>
                  <a:pt x="8512" y="2479"/>
                </a:cubicBezTo>
                <a:close/>
                <a:moveTo>
                  <a:pt x="20618" y="8428"/>
                </a:moveTo>
                <a:lnTo>
                  <a:pt x="982" y="8428"/>
                </a:lnTo>
                <a:lnTo>
                  <a:pt x="982" y="6445"/>
                </a:lnTo>
                <a:lnTo>
                  <a:pt x="20618" y="6445"/>
                </a:lnTo>
                <a:cubicBezTo>
                  <a:pt x="20618" y="6445"/>
                  <a:pt x="20618" y="8428"/>
                  <a:pt x="20618" y="8428"/>
                </a:cubicBezTo>
                <a:close/>
                <a:moveTo>
                  <a:pt x="18655" y="20327"/>
                </a:moveTo>
                <a:lnTo>
                  <a:pt x="2945" y="20327"/>
                </a:lnTo>
                <a:lnTo>
                  <a:pt x="2945" y="9420"/>
                </a:lnTo>
                <a:lnTo>
                  <a:pt x="18655" y="9420"/>
                </a:lnTo>
                <a:cubicBezTo>
                  <a:pt x="18655" y="9420"/>
                  <a:pt x="18655" y="20327"/>
                  <a:pt x="18655" y="20327"/>
                </a:cubicBezTo>
                <a:close/>
                <a:moveTo>
                  <a:pt x="6811" y="1488"/>
                </a:moveTo>
                <a:cubicBezTo>
                  <a:pt x="7083" y="1014"/>
                  <a:pt x="7683" y="851"/>
                  <a:pt x="8153" y="1125"/>
                </a:cubicBezTo>
                <a:lnTo>
                  <a:pt x="9854" y="2117"/>
                </a:lnTo>
                <a:lnTo>
                  <a:pt x="7946" y="5454"/>
                </a:lnTo>
                <a:lnTo>
                  <a:pt x="5759" y="5454"/>
                </a:lnTo>
                <a:lnTo>
                  <a:pt x="5698" y="5419"/>
                </a:lnTo>
                <a:lnTo>
                  <a:pt x="5678" y="5454"/>
                </a:lnTo>
                <a:lnTo>
                  <a:pt x="4545" y="5454"/>
                </a:lnTo>
                <a:cubicBezTo>
                  <a:pt x="4545" y="5454"/>
                  <a:pt x="6811" y="1488"/>
                  <a:pt x="6811" y="1488"/>
                </a:cubicBezTo>
                <a:close/>
                <a:moveTo>
                  <a:pt x="15577" y="5454"/>
                </a:moveTo>
                <a:lnTo>
                  <a:pt x="9079" y="5454"/>
                </a:lnTo>
                <a:lnTo>
                  <a:pt x="10704" y="2612"/>
                </a:lnTo>
                <a:cubicBezTo>
                  <a:pt x="10704" y="2612"/>
                  <a:pt x="15577" y="5454"/>
                  <a:pt x="15577" y="5454"/>
                </a:cubicBezTo>
                <a:close/>
                <a:moveTo>
                  <a:pt x="15930" y="2759"/>
                </a:moveTo>
                <a:cubicBezTo>
                  <a:pt x="16454" y="2617"/>
                  <a:pt x="16991" y="2931"/>
                  <a:pt x="17132" y="3460"/>
                </a:cubicBezTo>
                <a:lnTo>
                  <a:pt x="17661" y="5454"/>
                </a:lnTo>
                <a:lnTo>
                  <a:pt x="17540" y="5454"/>
                </a:lnTo>
                <a:lnTo>
                  <a:pt x="16279" y="4718"/>
                </a:lnTo>
                <a:lnTo>
                  <a:pt x="16438" y="4674"/>
                </a:lnTo>
                <a:lnTo>
                  <a:pt x="16184" y="3716"/>
                </a:lnTo>
                <a:lnTo>
                  <a:pt x="15236" y="3973"/>
                </a:lnTo>
                <a:lnTo>
                  <a:pt x="15279" y="4135"/>
                </a:lnTo>
                <a:lnTo>
                  <a:pt x="14076" y="3434"/>
                </a:lnTo>
                <a:lnTo>
                  <a:pt x="14033" y="3272"/>
                </a:lnTo>
                <a:cubicBezTo>
                  <a:pt x="14033" y="3272"/>
                  <a:pt x="15930" y="2759"/>
                  <a:pt x="15930" y="2759"/>
                </a:cubicBezTo>
                <a:close/>
                <a:moveTo>
                  <a:pt x="20618" y="5454"/>
                </a:moveTo>
                <a:lnTo>
                  <a:pt x="18678" y="5454"/>
                </a:lnTo>
                <a:lnTo>
                  <a:pt x="18081" y="3203"/>
                </a:lnTo>
                <a:cubicBezTo>
                  <a:pt x="17800" y="2145"/>
                  <a:pt x="16724" y="1518"/>
                  <a:pt x="15676" y="1801"/>
                </a:cubicBezTo>
                <a:lnTo>
                  <a:pt x="12671" y="2615"/>
                </a:lnTo>
                <a:lnTo>
                  <a:pt x="8644" y="266"/>
                </a:lnTo>
                <a:cubicBezTo>
                  <a:pt x="7704" y="-281"/>
                  <a:pt x="6504" y="44"/>
                  <a:pt x="5961" y="992"/>
                </a:cubicBezTo>
                <a:lnTo>
                  <a:pt x="3410" y="5454"/>
                </a:lnTo>
                <a:lnTo>
                  <a:pt x="982" y="5454"/>
                </a:lnTo>
                <a:cubicBezTo>
                  <a:pt x="440" y="5454"/>
                  <a:pt x="0" y="5898"/>
                  <a:pt x="0" y="6445"/>
                </a:cubicBezTo>
                <a:lnTo>
                  <a:pt x="0" y="8428"/>
                </a:lnTo>
                <a:cubicBezTo>
                  <a:pt x="0" y="8977"/>
                  <a:pt x="440" y="9420"/>
                  <a:pt x="982" y="9420"/>
                </a:cubicBezTo>
                <a:lnTo>
                  <a:pt x="1964" y="9420"/>
                </a:lnTo>
                <a:lnTo>
                  <a:pt x="1964" y="20327"/>
                </a:lnTo>
                <a:cubicBezTo>
                  <a:pt x="1964" y="20875"/>
                  <a:pt x="2403" y="21319"/>
                  <a:pt x="2945" y="21319"/>
                </a:cubicBezTo>
                <a:lnTo>
                  <a:pt x="18655" y="21319"/>
                </a:lnTo>
                <a:cubicBezTo>
                  <a:pt x="19197" y="21319"/>
                  <a:pt x="19636" y="20875"/>
                  <a:pt x="19636" y="20327"/>
                </a:cubicBezTo>
                <a:lnTo>
                  <a:pt x="19636" y="9420"/>
                </a:lnTo>
                <a:lnTo>
                  <a:pt x="20618" y="9420"/>
                </a:lnTo>
                <a:cubicBezTo>
                  <a:pt x="21160" y="9420"/>
                  <a:pt x="21600" y="8977"/>
                  <a:pt x="21600" y="8428"/>
                </a:cubicBezTo>
                <a:lnTo>
                  <a:pt x="21600" y="6445"/>
                </a:lnTo>
                <a:cubicBezTo>
                  <a:pt x="21600" y="5898"/>
                  <a:pt x="21160" y="5454"/>
                  <a:pt x="20618" y="5454"/>
                </a:cubicBezTo>
                <a:moveTo>
                  <a:pt x="7855" y="12395"/>
                </a:moveTo>
                <a:lnTo>
                  <a:pt x="13745" y="12395"/>
                </a:lnTo>
                <a:lnTo>
                  <a:pt x="13745" y="13386"/>
                </a:lnTo>
                <a:lnTo>
                  <a:pt x="7855" y="13386"/>
                </a:lnTo>
                <a:cubicBezTo>
                  <a:pt x="7855" y="13386"/>
                  <a:pt x="7855" y="12395"/>
                  <a:pt x="7855" y="12395"/>
                </a:cubicBezTo>
                <a:close/>
                <a:moveTo>
                  <a:pt x="7855" y="14378"/>
                </a:moveTo>
                <a:lnTo>
                  <a:pt x="13745" y="14378"/>
                </a:lnTo>
                <a:cubicBezTo>
                  <a:pt x="14288" y="14378"/>
                  <a:pt x="14727" y="13934"/>
                  <a:pt x="14727" y="13386"/>
                </a:cubicBezTo>
                <a:lnTo>
                  <a:pt x="14727" y="12395"/>
                </a:lnTo>
                <a:cubicBezTo>
                  <a:pt x="14727" y="11847"/>
                  <a:pt x="14288" y="11403"/>
                  <a:pt x="13745" y="11403"/>
                </a:cubicBezTo>
                <a:lnTo>
                  <a:pt x="7855" y="11403"/>
                </a:lnTo>
                <a:cubicBezTo>
                  <a:pt x="7312" y="11403"/>
                  <a:pt x="6873" y="11847"/>
                  <a:pt x="6873" y="12395"/>
                </a:cubicBezTo>
                <a:lnTo>
                  <a:pt x="6873" y="13386"/>
                </a:lnTo>
                <a:cubicBezTo>
                  <a:pt x="6873" y="13934"/>
                  <a:pt x="7312" y="14378"/>
                  <a:pt x="7855" y="14378"/>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sp macro="" textlink="">
        <xdr:nvSpPr>
          <xdr:cNvPr id="43" name="Retângulo 42">
            <a:extLst>
              <a:ext uri="{FF2B5EF4-FFF2-40B4-BE49-F238E27FC236}">
                <a16:creationId xmlns:a16="http://schemas.microsoft.com/office/drawing/2014/main" id="{8609BC4B-9A74-4578-8E59-14551AFB3F57}"/>
              </a:ext>
            </a:extLst>
          </xdr:cNvPr>
          <xdr:cNvSpPr/>
        </xdr:nvSpPr>
        <xdr:spPr>
          <a:xfrm>
            <a:off x="8930215" y="1574799"/>
            <a:ext cx="2286001" cy="4508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2400" b="1"/>
              <a:t>PLANILHAS LUZ</a:t>
            </a:r>
            <a:endParaRPr lang="pt-BR" sz="1600" b="1"/>
          </a:p>
        </xdr:txBody>
      </xdr:sp>
    </xdr:grpSp>
    <xdr:clientData/>
  </xdr:twoCellAnchor>
  <xdr:twoCellAnchor>
    <xdr:from>
      <xdr:col>5</xdr:col>
      <xdr:colOff>391582</xdr:colOff>
      <xdr:row>8</xdr:row>
      <xdr:rowOff>270934</xdr:rowOff>
    </xdr:from>
    <xdr:to>
      <xdr:col>7</xdr:col>
      <xdr:colOff>762000</xdr:colOff>
      <xdr:row>13</xdr:row>
      <xdr:rowOff>48683</xdr:rowOff>
    </xdr:to>
    <xdr:grpSp>
      <xdr:nvGrpSpPr>
        <xdr:cNvPr id="44" name="Agrupar 43">
          <a:hlinkClick xmlns:r="http://schemas.openxmlformats.org/officeDocument/2006/relationships" r:id="rId15"/>
          <a:extLst>
            <a:ext uri="{FF2B5EF4-FFF2-40B4-BE49-F238E27FC236}">
              <a16:creationId xmlns:a16="http://schemas.microsoft.com/office/drawing/2014/main" id="{1F468378-C9EC-4374-9953-44B38E73BA20}"/>
            </a:ext>
          </a:extLst>
        </xdr:cNvPr>
        <xdr:cNvGrpSpPr/>
      </xdr:nvGrpSpPr>
      <xdr:grpSpPr>
        <a:xfrm>
          <a:off x="7143749" y="2948517"/>
          <a:ext cx="4540251" cy="1661583"/>
          <a:chOff x="7069666" y="2931582"/>
          <a:chExt cx="4540251" cy="1661583"/>
        </a:xfrm>
      </xdr:grpSpPr>
      <xdr:sp macro="" textlink="">
        <xdr:nvSpPr>
          <xdr:cNvPr id="45" name="Retângulo 44">
            <a:extLst>
              <a:ext uri="{FF2B5EF4-FFF2-40B4-BE49-F238E27FC236}">
                <a16:creationId xmlns:a16="http://schemas.microsoft.com/office/drawing/2014/main" id="{B14D02A2-6A5D-40CC-BA88-9860546C6BBB}"/>
              </a:ext>
            </a:extLst>
          </xdr:cNvPr>
          <xdr:cNvSpPr/>
        </xdr:nvSpPr>
        <xdr:spPr>
          <a:xfrm>
            <a:off x="7069666" y="2931582"/>
            <a:ext cx="4540251" cy="1661583"/>
          </a:xfrm>
          <a:prstGeom prst="rect">
            <a:avLst/>
          </a:prstGeom>
          <a:solidFill>
            <a:srgbClr val="55B0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p>
        </xdr:txBody>
      </xdr:sp>
      <xdr:sp macro="" textlink="">
        <xdr:nvSpPr>
          <xdr:cNvPr id="46" name="Retângulo 45">
            <a:extLst>
              <a:ext uri="{FF2B5EF4-FFF2-40B4-BE49-F238E27FC236}">
                <a16:creationId xmlns:a16="http://schemas.microsoft.com/office/drawing/2014/main" id="{71C0F4C0-1D41-48D0-B549-F2A917A62C43}"/>
              </a:ext>
            </a:extLst>
          </xdr:cNvPr>
          <xdr:cNvSpPr/>
        </xdr:nvSpPr>
        <xdr:spPr>
          <a:xfrm>
            <a:off x="8932332" y="3174999"/>
            <a:ext cx="2286001" cy="338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b="0"/>
              <a:t>CURSOS ONLINE DE</a:t>
            </a:r>
            <a:endParaRPr lang="pt-BR" sz="1600" b="1"/>
          </a:p>
        </xdr:txBody>
      </xdr:sp>
      <xdr:sp macro="" textlink="">
        <xdr:nvSpPr>
          <xdr:cNvPr id="47" name="Retângulo: Cantos Arredondados 46">
            <a:extLst>
              <a:ext uri="{FF2B5EF4-FFF2-40B4-BE49-F238E27FC236}">
                <a16:creationId xmlns:a16="http://schemas.microsoft.com/office/drawing/2014/main" id="{A6C76692-0A5D-4B2C-9DB4-0E01295FCB4B}"/>
              </a:ext>
            </a:extLst>
          </xdr:cNvPr>
          <xdr:cNvSpPr/>
        </xdr:nvSpPr>
        <xdr:spPr>
          <a:xfrm>
            <a:off x="9059333" y="3958167"/>
            <a:ext cx="1873250" cy="381000"/>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Veja mais detalhes</a:t>
            </a:r>
          </a:p>
        </xdr:txBody>
      </xdr:sp>
      <xdr:sp macro="" textlink="">
        <xdr:nvSpPr>
          <xdr:cNvPr id="48" name="Shape 2546">
            <a:extLst>
              <a:ext uri="{FF2B5EF4-FFF2-40B4-BE49-F238E27FC236}">
                <a16:creationId xmlns:a16="http://schemas.microsoft.com/office/drawing/2014/main" id="{9DCE0199-CD71-4DC9-B056-0D6246CE95FA}"/>
              </a:ext>
            </a:extLst>
          </xdr:cNvPr>
          <xdr:cNvSpPr/>
        </xdr:nvSpPr>
        <xdr:spPr>
          <a:xfrm>
            <a:off x="7524751" y="3344332"/>
            <a:ext cx="1016000" cy="825501"/>
          </a:xfrm>
          <a:custGeom>
            <a:avLst/>
            <a:gdLst/>
            <a:ahLst/>
            <a:cxnLst>
              <a:cxn ang="0">
                <a:pos x="wd2" y="hd2"/>
              </a:cxn>
              <a:cxn ang="5400000">
                <a:pos x="wd2" y="hd2"/>
              </a:cxn>
              <a:cxn ang="10800000">
                <a:pos x="wd2" y="hd2"/>
              </a:cxn>
              <a:cxn ang="16200000">
                <a:pos x="wd2" y="hd2"/>
              </a:cxn>
            </a:cxnLst>
            <a:rect l="0" t="0" r="r" b="b"/>
            <a:pathLst>
              <a:path w="21600" h="21600" extrusionOk="0">
                <a:moveTo>
                  <a:pt x="20618" y="20400"/>
                </a:moveTo>
                <a:lnTo>
                  <a:pt x="18655" y="20400"/>
                </a:lnTo>
                <a:lnTo>
                  <a:pt x="18655" y="1200"/>
                </a:lnTo>
                <a:lnTo>
                  <a:pt x="20618" y="1200"/>
                </a:lnTo>
                <a:cubicBezTo>
                  <a:pt x="20618" y="1200"/>
                  <a:pt x="20618" y="20400"/>
                  <a:pt x="20618" y="20400"/>
                </a:cubicBezTo>
                <a:close/>
                <a:moveTo>
                  <a:pt x="21109" y="0"/>
                </a:moveTo>
                <a:lnTo>
                  <a:pt x="18164" y="0"/>
                </a:lnTo>
                <a:cubicBezTo>
                  <a:pt x="17893" y="0"/>
                  <a:pt x="17673" y="269"/>
                  <a:pt x="17673" y="600"/>
                </a:cubicBezTo>
                <a:lnTo>
                  <a:pt x="17673" y="21000"/>
                </a:lnTo>
                <a:cubicBezTo>
                  <a:pt x="17673" y="21332"/>
                  <a:pt x="17893" y="21600"/>
                  <a:pt x="18164" y="21600"/>
                </a:cubicBezTo>
                <a:lnTo>
                  <a:pt x="21109" y="21600"/>
                </a:lnTo>
                <a:cubicBezTo>
                  <a:pt x="21380" y="21600"/>
                  <a:pt x="21600" y="21332"/>
                  <a:pt x="21600" y="21000"/>
                </a:cubicBezTo>
                <a:lnTo>
                  <a:pt x="21600" y="600"/>
                </a:lnTo>
                <a:cubicBezTo>
                  <a:pt x="21600" y="269"/>
                  <a:pt x="21380" y="0"/>
                  <a:pt x="21109" y="0"/>
                </a:cubicBezTo>
                <a:moveTo>
                  <a:pt x="8836" y="20400"/>
                </a:moveTo>
                <a:lnTo>
                  <a:pt x="6873" y="20400"/>
                </a:lnTo>
                <a:lnTo>
                  <a:pt x="6873" y="3600"/>
                </a:lnTo>
                <a:lnTo>
                  <a:pt x="8836" y="3600"/>
                </a:lnTo>
                <a:cubicBezTo>
                  <a:pt x="8836" y="3600"/>
                  <a:pt x="8836" y="20400"/>
                  <a:pt x="8836" y="20400"/>
                </a:cubicBezTo>
                <a:close/>
                <a:moveTo>
                  <a:pt x="9327" y="2400"/>
                </a:moveTo>
                <a:lnTo>
                  <a:pt x="6382" y="2400"/>
                </a:lnTo>
                <a:cubicBezTo>
                  <a:pt x="6111" y="2400"/>
                  <a:pt x="5891" y="2669"/>
                  <a:pt x="5891" y="3000"/>
                </a:cubicBezTo>
                <a:lnTo>
                  <a:pt x="5891" y="21000"/>
                </a:lnTo>
                <a:cubicBezTo>
                  <a:pt x="5891" y="21332"/>
                  <a:pt x="6111" y="21600"/>
                  <a:pt x="6382" y="21600"/>
                </a:cubicBezTo>
                <a:lnTo>
                  <a:pt x="9327" y="21600"/>
                </a:lnTo>
                <a:cubicBezTo>
                  <a:pt x="9598" y="21600"/>
                  <a:pt x="9818" y="21332"/>
                  <a:pt x="9818" y="21000"/>
                </a:cubicBezTo>
                <a:lnTo>
                  <a:pt x="9818" y="3000"/>
                </a:lnTo>
                <a:cubicBezTo>
                  <a:pt x="9818" y="2669"/>
                  <a:pt x="9598" y="2400"/>
                  <a:pt x="9327" y="2400"/>
                </a:cubicBezTo>
                <a:moveTo>
                  <a:pt x="14727" y="20400"/>
                </a:moveTo>
                <a:lnTo>
                  <a:pt x="12764" y="20400"/>
                </a:lnTo>
                <a:lnTo>
                  <a:pt x="12764" y="10800"/>
                </a:lnTo>
                <a:lnTo>
                  <a:pt x="14727" y="10800"/>
                </a:lnTo>
                <a:cubicBezTo>
                  <a:pt x="14727" y="10800"/>
                  <a:pt x="14727" y="20400"/>
                  <a:pt x="14727" y="20400"/>
                </a:cubicBezTo>
                <a:close/>
                <a:moveTo>
                  <a:pt x="15218" y="9600"/>
                </a:moveTo>
                <a:lnTo>
                  <a:pt x="12273" y="9600"/>
                </a:lnTo>
                <a:cubicBezTo>
                  <a:pt x="12002" y="9600"/>
                  <a:pt x="11782" y="9869"/>
                  <a:pt x="11782" y="10200"/>
                </a:cubicBezTo>
                <a:lnTo>
                  <a:pt x="11782" y="21000"/>
                </a:lnTo>
                <a:cubicBezTo>
                  <a:pt x="11782" y="21332"/>
                  <a:pt x="12002" y="21600"/>
                  <a:pt x="12273" y="21600"/>
                </a:cubicBezTo>
                <a:lnTo>
                  <a:pt x="15218" y="21600"/>
                </a:lnTo>
                <a:cubicBezTo>
                  <a:pt x="15489" y="21600"/>
                  <a:pt x="15709" y="21332"/>
                  <a:pt x="15709" y="21000"/>
                </a:cubicBezTo>
                <a:lnTo>
                  <a:pt x="15709" y="10200"/>
                </a:lnTo>
                <a:cubicBezTo>
                  <a:pt x="15709" y="9869"/>
                  <a:pt x="15489" y="9600"/>
                  <a:pt x="15218" y="9600"/>
                </a:cubicBezTo>
                <a:moveTo>
                  <a:pt x="2945" y="20400"/>
                </a:moveTo>
                <a:lnTo>
                  <a:pt x="982" y="20400"/>
                </a:lnTo>
                <a:lnTo>
                  <a:pt x="982" y="14400"/>
                </a:lnTo>
                <a:lnTo>
                  <a:pt x="2945" y="14400"/>
                </a:lnTo>
                <a:cubicBezTo>
                  <a:pt x="2945" y="14400"/>
                  <a:pt x="2945" y="20400"/>
                  <a:pt x="2945" y="20400"/>
                </a:cubicBezTo>
                <a:close/>
                <a:moveTo>
                  <a:pt x="3436" y="13200"/>
                </a:moveTo>
                <a:lnTo>
                  <a:pt x="491" y="13200"/>
                </a:lnTo>
                <a:cubicBezTo>
                  <a:pt x="220" y="13200"/>
                  <a:pt x="0" y="13469"/>
                  <a:pt x="0" y="13800"/>
                </a:cubicBezTo>
                <a:lnTo>
                  <a:pt x="0" y="21000"/>
                </a:lnTo>
                <a:cubicBezTo>
                  <a:pt x="0" y="21332"/>
                  <a:pt x="220" y="21600"/>
                  <a:pt x="491" y="21600"/>
                </a:cubicBezTo>
                <a:lnTo>
                  <a:pt x="3436" y="21600"/>
                </a:lnTo>
                <a:cubicBezTo>
                  <a:pt x="3707" y="21600"/>
                  <a:pt x="3927" y="21332"/>
                  <a:pt x="3927" y="21000"/>
                </a:cubicBezTo>
                <a:lnTo>
                  <a:pt x="3927" y="13800"/>
                </a:lnTo>
                <a:cubicBezTo>
                  <a:pt x="3927" y="13469"/>
                  <a:pt x="3707" y="13200"/>
                  <a:pt x="3436" y="13200"/>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sp macro="" textlink="">
        <xdr:nvSpPr>
          <xdr:cNvPr id="49" name="Retângulo 48">
            <a:extLst>
              <a:ext uri="{FF2B5EF4-FFF2-40B4-BE49-F238E27FC236}">
                <a16:creationId xmlns:a16="http://schemas.microsoft.com/office/drawing/2014/main" id="{B94A4290-F657-4787-9E71-C708811B73E0}"/>
              </a:ext>
            </a:extLst>
          </xdr:cNvPr>
          <xdr:cNvSpPr/>
        </xdr:nvSpPr>
        <xdr:spPr>
          <a:xfrm>
            <a:off x="8919632" y="3373974"/>
            <a:ext cx="2457451" cy="4995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2400" b="1" baseline="0"/>
              <a:t>DE EXCEL DA LUZ</a:t>
            </a:r>
            <a:endParaRPr lang="pt-BR" sz="1600" b="1"/>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absolute">
    <xdr:from>
      <xdr:col>2</xdr:col>
      <xdr:colOff>857254</xdr:colOff>
      <xdr:row>1</xdr:row>
      <xdr:rowOff>95250</xdr:rowOff>
    </xdr:from>
    <xdr:to>
      <xdr:col>2</xdr:col>
      <xdr:colOff>2106087</xdr:colOff>
      <xdr:row>2</xdr:row>
      <xdr:rowOff>13567</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1102788" y="590550"/>
          <a:ext cx="124883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twoCellAnchor>
  <xdr:twoCellAnchor editAs="absolute">
    <xdr:from>
      <xdr:col>2</xdr:col>
      <xdr:colOff>2120904</xdr:colOff>
      <xdr:row>1</xdr:row>
      <xdr:rowOff>88901</xdr:rowOff>
    </xdr:from>
    <xdr:to>
      <xdr:col>3</xdr:col>
      <xdr:colOff>402167</xdr:colOff>
      <xdr:row>2</xdr:row>
      <xdr:rowOff>7218</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00000000-0008-0000-1400-000004000000}"/>
            </a:ext>
          </a:extLst>
        </xdr:cNvPr>
        <xdr:cNvSpPr/>
      </xdr:nvSpPr>
      <xdr:spPr>
        <a:xfrm>
          <a:off x="2366438" y="584201"/>
          <a:ext cx="1634062"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twoCellAnchor>
  <xdr:twoCellAnchor editAs="absolute">
    <xdr:from>
      <xdr:col>3</xdr:col>
      <xdr:colOff>410638</xdr:colOff>
      <xdr:row>1</xdr:row>
      <xdr:rowOff>84666</xdr:rowOff>
    </xdr:from>
    <xdr:to>
      <xdr:col>3</xdr:col>
      <xdr:colOff>2046817</xdr:colOff>
      <xdr:row>2</xdr:row>
      <xdr:rowOff>11451</xdr:rowOff>
    </xdr:to>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1400-000005000000}"/>
            </a:ext>
          </a:extLst>
        </xdr:cNvPr>
        <xdr:cNvSpPr/>
      </xdr:nvSpPr>
      <xdr:spPr>
        <a:xfrm>
          <a:off x="4008971" y="579966"/>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twoCellAnchor>
  <xdr:twoCellAnchor editAs="absolute">
    <xdr:from>
      <xdr:col>3</xdr:col>
      <xdr:colOff>2053167</xdr:colOff>
      <xdr:row>1</xdr:row>
      <xdr:rowOff>84666</xdr:rowOff>
    </xdr:from>
    <xdr:to>
      <xdr:col>4</xdr:col>
      <xdr:colOff>1604429</xdr:colOff>
      <xdr:row>2</xdr:row>
      <xdr:rowOff>11451</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1400-000006000000}"/>
            </a:ext>
          </a:extLst>
        </xdr:cNvPr>
        <xdr:cNvSpPr/>
      </xdr:nvSpPr>
      <xdr:spPr>
        <a:xfrm>
          <a:off x="5651500" y="579966"/>
          <a:ext cx="1637237" cy="30778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ACERCA DE LUZ</a:t>
          </a:r>
        </a:p>
      </xdr:txBody>
    </xdr:sp>
    <xdr:clientData/>
  </xdr:twoCellAnchor>
  <xdr:twoCellAnchor editAs="absolute">
    <xdr:from>
      <xdr:col>4</xdr:col>
      <xdr:colOff>1021251</xdr:colOff>
      <xdr:row>0</xdr:row>
      <xdr:rowOff>0</xdr:rowOff>
    </xdr:from>
    <xdr:to>
      <xdr:col>5</xdr:col>
      <xdr:colOff>16334</xdr:colOff>
      <xdr:row>1</xdr:row>
      <xdr:rowOff>2910</xdr:rowOff>
    </xdr:to>
    <xdr:sp macro="" textlink="">
      <xdr:nvSpPr>
        <xdr:cNvPr id="33" name="Retângulo 32">
          <a:hlinkClick xmlns:r="http://schemas.openxmlformats.org/officeDocument/2006/relationships" r:id="rId5"/>
          <a:extLst>
            <a:ext uri="{FF2B5EF4-FFF2-40B4-BE49-F238E27FC236}">
              <a16:creationId xmlns:a16="http://schemas.microsoft.com/office/drawing/2014/main" id="{00000000-0008-0000-1400-000021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34" name="Retângulo 33">
          <a:hlinkClick xmlns:r="http://schemas.openxmlformats.org/officeDocument/2006/relationships" r:id="rId6"/>
          <a:extLst>
            <a:ext uri="{FF2B5EF4-FFF2-40B4-BE49-F238E27FC236}">
              <a16:creationId xmlns:a16="http://schemas.microsoft.com/office/drawing/2014/main" id="{00000000-0008-0000-1400-000022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35" name="Retângulo 34">
          <a:hlinkClick xmlns:r="http://schemas.openxmlformats.org/officeDocument/2006/relationships" r:id="rId7"/>
          <a:extLst>
            <a:ext uri="{FF2B5EF4-FFF2-40B4-BE49-F238E27FC236}">
              <a16:creationId xmlns:a16="http://schemas.microsoft.com/office/drawing/2014/main" id="{00000000-0008-0000-1400-000023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3</xdr:col>
      <xdr:colOff>840798</xdr:colOff>
      <xdr:row>1</xdr:row>
      <xdr:rowOff>2910</xdr:rowOff>
    </xdr:to>
    <xdr:sp macro="" textlink="">
      <xdr:nvSpPr>
        <xdr:cNvPr id="36" name="Retângulo 35">
          <a:hlinkClick xmlns:r="http://schemas.openxmlformats.org/officeDocument/2006/relationships" r:id="rId8"/>
          <a:extLst>
            <a:ext uri="{FF2B5EF4-FFF2-40B4-BE49-F238E27FC236}">
              <a16:creationId xmlns:a16="http://schemas.microsoft.com/office/drawing/2014/main" id="{00000000-0008-0000-1400-000024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3</xdr:col>
      <xdr:colOff>858284</xdr:colOff>
      <xdr:row>0</xdr:row>
      <xdr:rowOff>0</xdr:rowOff>
    </xdr:from>
    <xdr:to>
      <xdr:col>3</xdr:col>
      <xdr:colOff>1938284</xdr:colOff>
      <xdr:row>1</xdr:row>
      <xdr:rowOff>2910</xdr:rowOff>
    </xdr:to>
    <xdr:sp macro="" textlink="">
      <xdr:nvSpPr>
        <xdr:cNvPr id="37" name="Retângulo 36">
          <a:hlinkClick xmlns:r="http://schemas.openxmlformats.org/officeDocument/2006/relationships" r:id="rId9"/>
          <a:extLst>
            <a:ext uri="{FF2B5EF4-FFF2-40B4-BE49-F238E27FC236}">
              <a16:creationId xmlns:a16="http://schemas.microsoft.com/office/drawing/2014/main" id="{00000000-0008-0000-1400-000025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3</xdr:col>
      <xdr:colOff>1955768</xdr:colOff>
      <xdr:row>0</xdr:row>
      <xdr:rowOff>0</xdr:rowOff>
    </xdr:from>
    <xdr:to>
      <xdr:col>4</xdr:col>
      <xdr:colOff>1005417</xdr:colOff>
      <xdr:row>1</xdr:row>
      <xdr:rowOff>2910</xdr:rowOff>
    </xdr:to>
    <xdr:sp macro="" textlink="">
      <xdr:nvSpPr>
        <xdr:cNvPr id="38" name="Retângulo 37">
          <a:hlinkClick xmlns:r="http://schemas.openxmlformats.org/officeDocument/2006/relationships" r:id="rId10"/>
          <a:extLst>
            <a:ext uri="{FF2B5EF4-FFF2-40B4-BE49-F238E27FC236}">
              <a16:creationId xmlns:a16="http://schemas.microsoft.com/office/drawing/2014/main" id="{00000000-0008-0000-1400-000026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5</xdr:col>
      <xdr:colOff>23233</xdr:colOff>
      <xdr:row>0</xdr:row>
      <xdr:rowOff>0</xdr:rowOff>
    </xdr:from>
    <xdr:to>
      <xdr:col>5</xdr:col>
      <xdr:colOff>1103233</xdr:colOff>
      <xdr:row>1</xdr:row>
      <xdr:rowOff>2910</xdr:rowOff>
    </xdr:to>
    <xdr:sp macro="" textlink="">
      <xdr:nvSpPr>
        <xdr:cNvPr id="39" name="Retângulo 38">
          <a:hlinkClick xmlns:r="http://schemas.openxmlformats.org/officeDocument/2006/relationships" r:id="rId11"/>
          <a:extLst>
            <a:ext uri="{FF2B5EF4-FFF2-40B4-BE49-F238E27FC236}">
              <a16:creationId xmlns:a16="http://schemas.microsoft.com/office/drawing/2014/main" id="{00000000-0008-0000-1400-000027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1099549</xdr:colOff>
      <xdr:row>0</xdr:row>
      <xdr:rowOff>0</xdr:rowOff>
    </xdr:from>
    <xdr:to>
      <xdr:col>6</xdr:col>
      <xdr:colOff>94633</xdr:colOff>
      <xdr:row>1</xdr:row>
      <xdr:rowOff>2910</xdr:rowOff>
    </xdr:to>
    <xdr:sp macro="" textlink="">
      <xdr:nvSpPr>
        <xdr:cNvPr id="40" name="Retângulo 39">
          <a:hlinkClick xmlns:r="http://schemas.openxmlformats.org/officeDocument/2006/relationships" r:id="rId12"/>
          <a:extLst>
            <a:ext uri="{FF2B5EF4-FFF2-40B4-BE49-F238E27FC236}">
              <a16:creationId xmlns:a16="http://schemas.microsoft.com/office/drawing/2014/main" id="{00000000-0008-0000-1400-000028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6</xdr:col>
      <xdr:colOff>112115</xdr:colOff>
      <xdr:row>0</xdr:row>
      <xdr:rowOff>0</xdr:rowOff>
    </xdr:from>
    <xdr:to>
      <xdr:col>6</xdr:col>
      <xdr:colOff>1192115</xdr:colOff>
      <xdr:row>1</xdr:row>
      <xdr:rowOff>2910</xdr:rowOff>
    </xdr:to>
    <xdr:sp macro="" textlink="">
      <xdr:nvSpPr>
        <xdr:cNvPr id="41" name="Retângulo 40">
          <a:hlinkClick xmlns:r="http://schemas.openxmlformats.org/officeDocument/2006/relationships" r:id="rId4"/>
          <a:extLst>
            <a:ext uri="{FF2B5EF4-FFF2-40B4-BE49-F238E27FC236}">
              <a16:creationId xmlns:a16="http://schemas.microsoft.com/office/drawing/2014/main" id="{00000000-0008-0000-1400-000029000000}"/>
            </a:ext>
          </a:extLst>
        </xdr:cNvPr>
        <xdr:cNvSpPr>
          <a:spLocks/>
        </xdr:cNvSpPr>
      </xdr:nvSpPr>
      <xdr:spPr>
        <a:xfrm>
          <a:off x="9965198"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42" name="Imagem 41">
          <a:extLst>
            <a:ext uri="{FF2B5EF4-FFF2-40B4-BE49-F238E27FC236}">
              <a16:creationId xmlns:a16="http://schemas.microsoft.com/office/drawing/2014/main" id="{00000000-0008-0000-1400-00002A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xdr:from>
      <xdr:col>2</xdr:col>
      <xdr:colOff>2914650</xdr:colOff>
      <xdr:row>5</xdr:row>
      <xdr:rowOff>16934</xdr:rowOff>
    </xdr:from>
    <xdr:to>
      <xdr:col>4</xdr:col>
      <xdr:colOff>131233</xdr:colOff>
      <xdr:row>18</xdr:row>
      <xdr:rowOff>91017</xdr:rowOff>
    </xdr:to>
    <xdr:grpSp>
      <xdr:nvGrpSpPr>
        <xdr:cNvPr id="28" name="Agrupar 27">
          <a:hlinkClick xmlns:r="http://schemas.openxmlformats.org/officeDocument/2006/relationships" r:id="rId14"/>
          <a:extLst>
            <a:ext uri="{FF2B5EF4-FFF2-40B4-BE49-F238E27FC236}">
              <a16:creationId xmlns:a16="http://schemas.microsoft.com/office/drawing/2014/main" id="{C752E82A-5584-432D-8ECC-410B5DDDC8D6}"/>
            </a:ext>
          </a:extLst>
        </xdr:cNvPr>
        <xdr:cNvGrpSpPr/>
      </xdr:nvGrpSpPr>
      <xdr:grpSpPr>
        <a:xfrm>
          <a:off x="3158067" y="1752601"/>
          <a:ext cx="2656416" cy="2688166"/>
          <a:chOff x="3327401" y="1813985"/>
          <a:chExt cx="2656416" cy="2688166"/>
        </a:xfrm>
      </xdr:grpSpPr>
      <xdr:sp macro="" textlink="">
        <xdr:nvSpPr>
          <xdr:cNvPr id="29" name="Retângulo 28">
            <a:extLst>
              <a:ext uri="{FF2B5EF4-FFF2-40B4-BE49-F238E27FC236}">
                <a16:creationId xmlns:a16="http://schemas.microsoft.com/office/drawing/2014/main" id="{B8290792-F9EA-4C8D-AFDE-D24FD427E2A1}"/>
              </a:ext>
            </a:extLst>
          </xdr:cNvPr>
          <xdr:cNvSpPr/>
        </xdr:nvSpPr>
        <xdr:spPr>
          <a:xfrm>
            <a:off x="3327401" y="1813985"/>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cursos.luz.vc</a:t>
            </a:r>
            <a:endParaRPr lang="pt-BR" sz="1600">
              <a:effectLst/>
            </a:endParaRPr>
          </a:p>
          <a:p>
            <a:pPr algn="ctr"/>
            <a:r>
              <a:rPr lang="pt-BR" sz="1600" b="1">
                <a:solidFill>
                  <a:schemeClr val="tx1">
                    <a:lumMod val="75000"/>
                    <a:lumOff val="25000"/>
                  </a:schemeClr>
                </a:solidFill>
                <a:effectLst/>
                <a:latin typeface="+mn-lt"/>
                <a:ea typeface="+mn-ea"/>
                <a:cs typeface="+mn-cs"/>
              </a:rPr>
              <a:t>Cursos de Excel Online</a:t>
            </a:r>
            <a:endParaRPr lang="pt-BR" sz="1600">
              <a:solidFill>
                <a:schemeClr val="tx1">
                  <a:lumMod val="75000"/>
                  <a:lumOff val="25000"/>
                </a:schemeClr>
              </a:solidFill>
              <a:effectLst/>
            </a:endParaRPr>
          </a:p>
          <a:p>
            <a:pPr algn="l"/>
            <a:endParaRPr lang="pt-BR" sz="1100"/>
          </a:p>
        </xdr:txBody>
      </xdr:sp>
      <xdr:sp macro="" textlink="">
        <xdr:nvSpPr>
          <xdr:cNvPr id="30" name="Shape 2544">
            <a:extLst>
              <a:ext uri="{FF2B5EF4-FFF2-40B4-BE49-F238E27FC236}">
                <a16:creationId xmlns:a16="http://schemas.microsoft.com/office/drawing/2014/main" id="{2EA37D72-FF09-4D21-9F5A-EC3B3FB4C3E9}"/>
              </a:ext>
            </a:extLst>
          </xdr:cNvPr>
          <xdr:cNvSpPr/>
        </xdr:nvSpPr>
        <xdr:spPr>
          <a:xfrm>
            <a:off x="4027689" y="2854488"/>
            <a:ext cx="1216800" cy="1216800"/>
          </a:xfrm>
          <a:custGeom>
            <a:avLst/>
            <a:gdLst/>
            <a:ahLst/>
            <a:cxnLst>
              <a:cxn ang="0">
                <a:pos x="wd2" y="hd2"/>
              </a:cxn>
              <a:cxn ang="5400000">
                <a:pos x="wd2" y="hd2"/>
              </a:cxn>
              <a:cxn ang="10800000">
                <a:pos x="wd2" y="hd2"/>
              </a:cxn>
              <a:cxn ang="16200000">
                <a:pos x="wd2" y="hd2"/>
              </a:cxn>
            </a:cxnLst>
            <a:rect l="0" t="0" r="r" b="b"/>
            <a:pathLst>
              <a:path w="21600" h="21600" extrusionOk="0">
                <a:moveTo>
                  <a:pt x="8836" y="8255"/>
                </a:moveTo>
                <a:lnTo>
                  <a:pt x="12837" y="10800"/>
                </a:lnTo>
                <a:lnTo>
                  <a:pt x="8836" y="13345"/>
                </a:lnTo>
                <a:cubicBezTo>
                  <a:pt x="8836" y="13345"/>
                  <a:pt x="8836" y="8255"/>
                  <a:pt x="8836" y="8255"/>
                </a:cubicBezTo>
                <a:close/>
                <a:moveTo>
                  <a:pt x="8345" y="14727"/>
                </a:moveTo>
                <a:cubicBezTo>
                  <a:pt x="8461" y="14727"/>
                  <a:pt x="8564" y="14681"/>
                  <a:pt x="8647" y="14614"/>
                </a:cubicBezTo>
                <a:lnTo>
                  <a:pt x="8652" y="14620"/>
                </a:lnTo>
                <a:lnTo>
                  <a:pt x="14052" y="11184"/>
                </a:lnTo>
                <a:lnTo>
                  <a:pt x="14047" y="11178"/>
                </a:lnTo>
                <a:cubicBezTo>
                  <a:pt x="14160" y="11088"/>
                  <a:pt x="14236" y="10955"/>
                  <a:pt x="14236" y="10800"/>
                </a:cubicBezTo>
                <a:cubicBezTo>
                  <a:pt x="14236" y="10645"/>
                  <a:pt x="14160" y="10512"/>
                  <a:pt x="14047" y="10422"/>
                </a:cubicBezTo>
                <a:lnTo>
                  <a:pt x="14052" y="10417"/>
                </a:lnTo>
                <a:lnTo>
                  <a:pt x="8652" y="6980"/>
                </a:lnTo>
                <a:lnTo>
                  <a:pt x="8647" y="6986"/>
                </a:lnTo>
                <a:cubicBezTo>
                  <a:pt x="8564" y="6919"/>
                  <a:pt x="8461" y="6873"/>
                  <a:pt x="8345" y="6873"/>
                </a:cubicBezTo>
                <a:cubicBezTo>
                  <a:pt x="8074" y="6873"/>
                  <a:pt x="7855" y="7093"/>
                  <a:pt x="7855" y="7364"/>
                </a:cubicBezTo>
                <a:lnTo>
                  <a:pt x="7855" y="14236"/>
                </a:lnTo>
                <a:cubicBezTo>
                  <a:pt x="7855" y="14507"/>
                  <a:pt x="8074" y="14727"/>
                  <a:pt x="8345" y="14727"/>
                </a:cubicBezTo>
                <a:moveTo>
                  <a:pt x="19636" y="18655"/>
                </a:moveTo>
                <a:lnTo>
                  <a:pt x="18655" y="18655"/>
                </a:lnTo>
                <a:lnTo>
                  <a:pt x="18655" y="19636"/>
                </a:lnTo>
                <a:lnTo>
                  <a:pt x="19636" y="19636"/>
                </a:lnTo>
                <a:cubicBezTo>
                  <a:pt x="19636" y="19636"/>
                  <a:pt x="19636" y="18655"/>
                  <a:pt x="19636" y="18655"/>
                </a:cubicBezTo>
                <a:close/>
                <a:moveTo>
                  <a:pt x="19636" y="14727"/>
                </a:moveTo>
                <a:lnTo>
                  <a:pt x="18655" y="14727"/>
                </a:lnTo>
                <a:lnTo>
                  <a:pt x="18655" y="15709"/>
                </a:lnTo>
                <a:lnTo>
                  <a:pt x="19636" y="15709"/>
                </a:lnTo>
                <a:cubicBezTo>
                  <a:pt x="19636" y="15709"/>
                  <a:pt x="19636" y="14727"/>
                  <a:pt x="19636" y="14727"/>
                </a:cubicBezTo>
                <a:close/>
                <a:moveTo>
                  <a:pt x="19636" y="12764"/>
                </a:moveTo>
                <a:lnTo>
                  <a:pt x="18655" y="12764"/>
                </a:lnTo>
                <a:lnTo>
                  <a:pt x="18655" y="13745"/>
                </a:lnTo>
                <a:lnTo>
                  <a:pt x="19636" y="13745"/>
                </a:lnTo>
                <a:cubicBezTo>
                  <a:pt x="19636" y="13745"/>
                  <a:pt x="19636" y="12764"/>
                  <a:pt x="19636" y="12764"/>
                </a:cubicBezTo>
                <a:close/>
                <a:moveTo>
                  <a:pt x="19636" y="16691"/>
                </a:moveTo>
                <a:lnTo>
                  <a:pt x="18655" y="16691"/>
                </a:lnTo>
                <a:lnTo>
                  <a:pt x="18655" y="17673"/>
                </a:lnTo>
                <a:lnTo>
                  <a:pt x="19636" y="17673"/>
                </a:lnTo>
                <a:cubicBezTo>
                  <a:pt x="19636" y="17673"/>
                  <a:pt x="19636" y="16691"/>
                  <a:pt x="19636" y="16691"/>
                </a:cubicBezTo>
                <a:close/>
                <a:moveTo>
                  <a:pt x="18655" y="2945"/>
                </a:moveTo>
                <a:lnTo>
                  <a:pt x="19636" y="2945"/>
                </a:lnTo>
                <a:lnTo>
                  <a:pt x="19636" y="1964"/>
                </a:lnTo>
                <a:lnTo>
                  <a:pt x="18655" y="1964"/>
                </a:lnTo>
                <a:cubicBezTo>
                  <a:pt x="18655" y="1964"/>
                  <a:pt x="18655" y="2945"/>
                  <a:pt x="18655" y="2945"/>
                </a:cubicBezTo>
                <a:close/>
                <a:moveTo>
                  <a:pt x="20618" y="10309"/>
                </a:moveTo>
                <a:lnTo>
                  <a:pt x="17673" y="10309"/>
                </a:lnTo>
                <a:lnTo>
                  <a:pt x="17673" y="982"/>
                </a:lnTo>
                <a:lnTo>
                  <a:pt x="19636" y="982"/>
                </a:lnTo>
                <a:cubicBezTo>
                  <a:pt x="20178" y="982"/>
                  <a:pt x="20618" y="1421"/>
                  <a:pt x="20618" y="1964"/>
                </a:cubicBezTo>
                <a:cubicBezTo>
                  <a:pt x="20618" y="1964"/>
                  <a:pt x="20618" y="10309"/>
                  <a:pt x="20618" y="10309"/>
                </a:cubicBezTo>
                <a:close/>
                <a:moveTo>
                  <a:pt x="20618" y="19636"/>
                </a:moveTo>
                <a:cubicBezTo>
                  <a:pt x="20618" y="20178"/>
                  <a:pt x="20178" y="20618"/>
                  <a:pt x="19636" y="20618"/>
                </a:cubicBezTo>
                <a:lnTo>
                  <a:pt x="17673" y="20618"/>
                </a:lnTo>
                <a:lnTo>
                  <a:pt x="17673" y="11291"/>
                </a:lnTo>
                <a:lnTo>
                  <a:pt x="20618" y="11291"/>
                </a:lnTo>
                <a:cubicBezTo>
                  <a:pt x="20618" y="11291"/>
                  <a:pt x="20618" y="19636"/>
                  <a:pt x="20618" y="19636"/>
                </a:cubicBezTo>
                <a:close/>
                <a:moveTo>
                  <a:pt x="16691" y="20618"/>
                </a:moveTo>
                <a:lnTo>
                  <a:pt x="4909" y="20618"/>
                </a:lnTo>
                <a:lnTo>
                  <a:pt x="4909" y="982"/>
                </a:lnTo>
                <a:lnTo>
                  <a:pt x="16691" y="982"/>
                </a:lnTo>
                <a:cubicBezTo>
                  <a:pt x="16691" y="982"/>
                  <a:pt x="16691" y="20618"/>
                  <a:pt x="16691" y="20618"/>
                </a:cubicBezTo>
                <a:close/>
                <a:moveTo>
                  <a:pt x="3927" y="10309"/>
                </a:moveTo>
                <a:lnTo>
                  <a:pt x="982" y="10309"/>
                </a:lnTo>
                <a:lnTo>
                  <a:pt x="982" y="1964"/>
                </a:lnTo>
                <a:cubicBezTo>
                  <a:pt x="982" y="1421"/>
                  <a:pt x="1422" y="982"/>
                  <a:pt x="1964" y="982"/>
                </a:cubicBezTo>
                <a:lnTo>
                  <a:pt x="3927" y="982"/>
                </a:lnTo>
                <a:cubicBezTo>
                  <a:pt x="3927" y="982"/>
                  <a:pt x="3927" y="10309"/>
                  <a:pt x="3927" y="10309"/>
                </a:cubicBezTo>
                <a:close/>
                <a:moveTo>
                  <a:pt x="3927" y="20618"/>
                </a:moveTo>
                <a:lnTo>
                  <a:pt x="1964" y="20618"/>
                </a:lnTo>
                <a:cubicBezTo>
                  <a:pt x="1422" y="20618"/>
                  <a:pt x="982" y="20178"/>
                  <a:pt x="982" y="19636"/>
                </a:cubicBezTo>
                <a:lnTo>
                  <a:pt x="982" y="11291"/>
                </a:lnTo>
                <a:lnTo>
                  <a:pt x="3927" y="11291"/>
                </a:lnTo>
                <a:cubicBezTo>
                  <a:pt x="3927" y="11291"/>
                  <a:pt x="3927" y="20618"/>
                  <a:pt x="3927" y="20618"/>
                </a:cubicBezTo>
                <a:close/>
                <a:moveTo>
                  <a:pt x="19636" y="0"/>
                </a:moveTo>
                <a:lnTo>
                  <a:pt x="1964" y="0"/>
                </a:lnTo>
                <a:cubicBezTo>
                  <a:pt x="879" y="0"/>
                  <a:pt x="0" y="879"/>
                  <a:pt x="0" y="1964"/>
                </a:cubicBezTo>
                <a:lnTo>
                  <a:pt x="0" y="19636"/>
                </a:lnTo>
                <a:cubicBezTo>
                  <a:pt x="0" y="20721"/>
                  <a:pt x="879" y="21600"/>
                  <a:pt x="1964" y="21600"/>
                </a:cubicBezTo>
                <a:lnTo>
                  <a:pt x="19636" y="21600"/>
                </a:lnTo>
                <a:cubicBezTo>
                  <a:pt x="20721" y="21600"/>
                  <a:pt x="21600" y="20721"/>
                  <a:pt x="21600" y="19636"/>
                </a:cubicBezTo>
                <a:lnTo>
                  <a:pt x="21600" y="1964"/>
                </a:lnTo>
                <a:cubicBezTo>
                  <a:pt x="21600" y="879"/>
                  <a:pt x="20721" y="0"/>
                  <a:pt x="19636" y="0"/>
                </a:cubicBezTo>
                <a:moveTo>
                  <a:pt x="18655" y="8836"/>
                </a:moveTo>
                <a:lnTo>
                  <a:pt x="19636" y="8836"/>
                </a:lnTo>
                <a:lnTo>
                  <a:pt x="19636" y="7855"/>
                </a:lnTo>
                <a:lnTo>
                  <a:pt x="18655" y="7855"/>
                </a:lnTo>
                <a:cubicBezTo>
                  <a:pt x="18655" y="7855"/>
                  <a:pt x="18655" y="8836"/>
                  <a:pt x="18655" y="8836"/>
                </a:cubicBezTo>
                <a:close/>
                <a:moveTo>
                  <a:pt x="18655" y="6873"/>
                </a:moveTo>
                <a:lnTo>
                  <a:pt x="19636" y="6873"/>
                </a:lnTo>
                <a:lnTo>
                  <a:pt x="19636" y="5891"/>
                </a:lnTo>
                <a:lnTo>
                  <a:pt x="18655" y="5891"/>
                </a:lnTo>
                <a:cubicBezTo>
                  <a:pt x="18655" y="5891"/>
                  <a:pt x="18655" y="6873"/>
                  <a:pt x="18655" y="6873"/>
                </a:cubicBezTo>
                <a:close/>
                <a:moveTo>
                  <a:pt x="18655" y="4909"/>
                </a:moveTo>
                <a:lnTo>
                  <a:pt x="19636" y="4909"/>
                </a:lnTo>
                <a:lnTo>
                  <a:pt x="19636" y="3927"/>
                </a:lnTo>
                <a:lnTo>
                  <a:pt x="18655" y="3927"/>
                </a:lnTo>
                <a:cubicBezTo>
                  <a:pt x="18655" y="3927"/>
                  <a:pt x="18655" y="4909"/>
                  <a:pt x="18655" y="4909"/>
                </a:cubicBezTo>
                <a:close/>
                <a:moveTo>
                  <a:pt x="1964" y="2945"/>
                </a:moveTo>
                <a:lnTo>
                  <a:pt x="2945" y="2945"/>
                </a:lnTo>
                <a:lnTo>
                  <a:pt x="2945" y="1964"/>
                </a:lnTo>
                <a:lnTo>
                  <a:pt x="1964" y="1964"/>
                </a:lnTo>
                <a:cubicBezTo>
                  <a:pt x="1964" y="1964"/>
                  <a:pt x="1964" y="2945"/>
                  <a:pt x="1964" y="2945"/>
                </a:cubicBezTo>
                <a:close/>
                <a:moveTo>
                  <a:pt x="1964" y="8836"/>
                </a:moveTo>
                <a:lnTo>
                  <a:pt x="2945" y="8836"/>
                </a:lnTo>
                <a:lnTo>
                  <a:pt x="2945" y="7855"/>
                </a:lnTo>
                <a:lnTo>
                  <a:pt x="1964" y="7855"/>
                </a:lnTo>
                <a:cubicBezTo>
                  <a:pt x="1964" y="7855"/>
                  <a:pt x="1964" y="8836"/>
                  <a:pt x="1964" y="8836"/>
                </a:cubicBezTo>
                <a:close/>
                <a:moveTo>
                  <a:pt x="2945" y="16691"/>
                </a:moveTo>
                <a:lnTo>
                  <a:pt x="1964" y="16691"/>
                </a:lnTo>
                <a:lnTo>
                  <a:pt x="1964" y="17673"/>
                </a:lnTo>
                <a:lnTo>
                  <a:pt x="2945" y="17673"/>
                </a:lnTo>
                <a:cubicBezTo>
                  <a:pt x="2945" y="17673"/>
                  <a:pt x="2945" y="16691"/>
                  <a:pt x="2945" y="16691"/>
                </a:cubicBezTo>
                <a:close/>
                <a:moveTo>
                  <a:pt x="2945" y="12764"/>
                </a:moveTo>
                <a:lnTo>
                  <a:pt x="1964" y="12764"/>
                </a:lnTo>
                <a:lnTo>
                  <a:pt x="1964" y="13745"/>
                </a:lnTo>
                <a:lnTo>
                  <a:pt x="2945" y="13745"/>
                </a:lnTo>
                <a:cubicBezTo>
                  <a:pt x="2945" y="13745"/>
                  <a:pt x="2945" y="12764"/>
                  <a:pt x="2945" y="12764"/>
                </a:cubicBezTo>
                <a:close/>
                <a:moveTo>
                  <a:pt x="2945" y="14727"/>
                </a:moveTo>
                <a:lnTo>
                  <a:pt x="1964" y="14727"/>
                </a:lnTo>
                <a:lnTo>
                  <a:pt x="1964" y="15709"/>
                </a:lnTo>
                <a:lnTo>
                  <a:pt x="2945" y="15709"/>
                </a:lnTo>
                <a:cubicBezTo>
                  <a:pt x="2945" y="15709"/>
                  <a:pt x="2945" y="14727"/>
                  <a:pt x="2945" y="14727"/>
                </a:cubicBezTo>
                <a:close/>
                <a:moveTo>
                  <a:pt x="2945" y="18655"/>
                </a:moveTo>
                <a:lnTo>
                  <a:pt x="1964" y="18655"/>
                </a:lnTo>
                <a:lnTo>
                  <a:pt x="1964" y="19636"/>
                </a:lnTo>
                <a:lnTo>
                  <a:pt x="2945" y="19636"/>
                </a:lnTo>
                <a:cubicBezTo>
                  <a:pt x="2945" y="19636"/>
                  <a:pt x="2945" y="18655"/>
                  <a:pt x="2945" y="18655"/>
                </a:cubicBezTo>
                <a:close/>
                <a:moveTo>
                  <a:pt x="1964" y="6873"/>
                </a:moveTo>
                <a:lnTo>
                  <a:pt x="2945" y="6873"/>
                </a:lnTo>
                <a:lnTo>
                  <a:pt x="2945" y="5891"/>
                </a:lnTo>
                <a:lnTo>
                  <a:pt x="1964" y="5891"/>
                </a:lnTo>
                <a:cubicBezTo>
                  <a:pt x="1964" y="5891"/>
                  <a:pt x="1964" y="6873"/>
                  <a:pt x="1964" y="6873"/>
                </a:cubicBezTo>
                <a:close/>
                <a:moveTo>
                  <a:pt x="1964" y="4909"/>
                </a:moveTo>
                <a:lnTo>
                  <a:pt x="2945" y="4909"/>
                </a:lnTo>
                <a:lnTo>
                  <a:pt x="2945" y="3927"/>
                </a:lnTo>
                <a:lnTo>
                  <a:pt x="1964" y="3927"/>
                </a:lnTo>
                <a:cubicBezTo>
                  <a:pt x="1964" y="3927"/>
                  <a:pt x="1964" y="4909"/>
                  <a:pt x="1964" y="4909"/>
                </a:cubicBezTo>
                <a:close/>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twoCellAnchor>
    <xdr:from>
      <xdr:col>2</xdr:col>
      <xdr:colOff>0</xdr:colOff>
      <xdr:row>5</xdr:row>
      <xdr:rowOff>23284</xdr:rowOff>
    </xdr:from>
    <xdr:to>
      <xdr:col>2</xdr:col>
      <xdr:colOff>2656416</xdr:colOff>
      <xdr:row>18</xdr:row>
      <xdr:rowOff>97367</xdr:rowOff>
    </xdr:to>
    <xdr:grpSp>
      <xdr:nvGrpSpPr>
        <xdr:cNvPr id="31" name="Agrupar 30">
          <a:hlinkClick xmlns:r="http://schemas.openxmlformats.org/officeDocument/2006/relationships" r:id="rId15"/>
          <a:extLst>
            <a:ext uri="{FF2B5EF4-FFF2-40B4-BE49-F238E27FC236}">
              <a16:creationId xmlns:a16="http://schemas.microsoft.com/office/drawing/2014/main" id="{349E1CCB-7F05-44A7-9BF1-1DA436FB4C6F}"/>
            </a:ext>
          </a:extLst>
        </xdr:cNvPr>
        <xdr:cNvGrpSpPr/>
      </xdr:nvGrpSpPr>
      <xdr:grpSpPr>
        <a:xfrm>
          <a:off x="243417" y="1758951"/>
          <a:ext cx="2656416" cy="2688166"/>
          <a:chOff x="412751" y="1820335"/>
          <a:chExt cx="2656416" cy="2688166"/>
        </a:xfrm>
      </xdr:grpSpPr>
      <xdr:sp macro="" textlink="">
        <xdr:nvSpPr>
          <xdr:cNvPr id="32" name="Retângulo 31">
            <a:extLst>
              <a:ext uri="{FF2B5EF4-FFF2-40B4-BE49-F238E27FC236}">
                <a16:creationId xmlns:a16="http://schemas.microsoft.com/office/drawing/2014/main" id="{E9914CF6-B5E4-481D-A5E0-8848D427F1A9}"/>
              </a:ext>
            </a:extLst>
          </xdr:cNvPr>
          <xdr:cNvSpPr/>
        </xdr:nvSpPr>
        <xdr:spPr>
          <a:xfrm>
            <a:off x="412751" y="1820335"/>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p>
          <a:p>
            <a:pPr algn="ctr"/>
            <a:r>
              <a:rPr lang="pt-BR" sz="1600" b="1"/>
              <a:t>luz.vc</a:t>
            </a:r>
          </a:p>
          <a:p>
            <a:pPr algn="ctr"/>
            <a:r>
              <a:rPr lang="pt-BR" sz="1600" b="1">
                <a:solidFill>
                  <a:schemeClr val="tx1">
                    <a:lumMod val="75000"/>
                    <a:lumOff val="25000"/>
                  </a:schemeClr>
                </a:solidFill>
              </a:rPr>
              <a:t>Planilhas Empresariais</a:t>
            </a:r>
          </a:p>
        </xdr:txBody>
      </xdr:sp>
      <xdr:sp macro="" textlink="">
        <xdr:nvSpPr>
          <xdr:cNvPr id="43" name="Shape 2545">
            <a:extLst>
              <a:ext uri="{FF2B5EF4-FFF2-40B4-BE49-F238E27FC236}">
                <a16:creationId xmlns:a16="http://schemas.microsoft.com/office/drawing/2014/main" id="{0C8ADE3F-CCD8-4194-8CCD-085D7C7A8A0A}"/>
              </a:ext>
            </a:extLst>
          </xdr:cNvPr>
          <xdr:cNvSpPr/>
        </xdr:nvSpPr>
        <xdr:spPr>
          <a:xfrm>
            <a:off x="1111251" y="2865072"/>
            <a:ext cx="1216800" cy="1216800"/>
          </a:xfrm>
          <a:custGeom>
            <a:avLst/>
            <a:gdLst/>
            <a:ahLst/>
            <a:cxnLst>
              <a:cxn ang="0">
                <a:pos x="wd2" y="hd2"/>
              </a:cxn>
              <a:cxn ang="5400000">
                <a:pos x="wd2" y="hd2"/>
              </a:cxn>
              <a:cxn ang="10800000">
                <a:pos x="wd2" y="hd2"/>
              </a:cxn>
              <a:cxn ang="16200000">
                <a:pos x="wd2" y="hd2"/>
              </a:cxn>
            </a:cxnLst>
            <a:rect l="0" t="0" r="r" b="b"/>
            <a:pathLst>
              <a:path w="21600" h="21600" extrusionOk="0">
                <a:moveTo>
                  <a:pt x="10800" y="20619"/>
                </a:moveTo>
                <a:cubicBezTo>
                  <a:pt x="5377" y="20619"/>
                  <a:pt x="982" y="16223"/>
                  <a:pt x="982" y="10800"/>
                </a:cubicBezTo>
                <a:cubicBezTo>
                  <a:pt x="982" y="5378"/>
                  <a:pt x="5377" y="982"/>
                  <a:pt x="10800" y="982"/>
                </a:cubicBezTo>
                <a:cubicBezTo>
                  <a:pt x="13336" y="982"/>
                  <a:pt x="15638" y="1950"/>
                  <a:pt x="17377" y="3529"/>
                </a:cubicBezTo>
                <a:lnTo>
                  <a:pt x="10453" y="10453"/>
                </a:lnTo>
                <a:cubicBezTo>
                  <a:pt x="10364" y="10542"/>
                  <a:pt x="10309" y="10665"/>
                  <a:pt x="10309" y="10800"/>
                </a:cubicBezTo>
                <a:cubicBezTo>
                  <a:pt x="10309" y="11072"/>
                  <a:pt x="10529" y="11291"/>
                  <a:pt x="10800" y="11291"/>
                </a:cubicBezTo>
                <a:lnTo>
                  <a:pt x="20594" y="11291"/>
                </a:lnTo>
                <a:cubicBezTo>
                  <a:pt x="20336" y="16484"/>
                  <a:pt x="16057" y="20619"/>
                  <a:pt x="10800" y="20619"/>
                </a:cubicBezTo>
                <a:moveTo>
                  <a:pt x="20594" y="10309"/>
                </a:moveTo>
                <a:lnTo>
                  <a:pt x="11985" y="10309"/>
                </a:lnTo>
                <a:lnTo>
                  <a:pt x="18071" y="4223"/>
                </a:lnTo>
                <a:cubicBezTo>
                  <a:pt x="19541" y="5852"/>
                  <a:pt x="20477" y="7971"/>
                  <a:pt x="20594" y="10309"/>
                </a:cubicBezTo>
                <a:moveTo>
                  <a:pt x="10800" y="0"/>
                </a:moveTo>
                <a:cubicBezTo>
                  <a:pt x="4836" y="0"/>
                  <a:pt x="0" y="4836"/>
                  <a:pt x="0" y="10800"/>
                </a:cubicBezTo>
                <a:cubicBezTo>
                  <a:pt x="0" y="16765"/>
                  <a:pt x="4836" y="21600"/>
                  <a:pt x="10800" y="21600"/>
                </a:cubicBezTo>
                <a:cubicBezTo>
                  <a:pt x="16764" y="21600"/>
                  <a:pt x="21600" y="16765"/>
                  <a:pt x="21600" y="10800"/>
                </a:cubicBezTo>
                <a:cubicBezTo>
                  <a:pt x="21600" y="4836"/>
                  <a:pt x="16764" y="0"/>
                  <a:pt x="10800" y="0"/>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twoCellAnchor>
    <xdr:from>
      <xdr:col>4</xdr:col>
      <xdr:colOff>336551</xdr:colOff>
      <xdr:row>5</xdr:row>
      <xdr:rowOff>0</xdr:rowOff>
    </xdr:from>
    <xdr:to>
      <xdr:col>5</xdr:col>
      <xdr:colOff>908050</xdr:colOff>
      <xdr:row>18</xdr:row>
      <xdr:rowOff>74083</xdr:rowOff>
    </xdr:to>
    <xdr:grpSp>
      <xdr:nvGrpSpPr>
        <xdr:cNvPr id="44" name="Agrupar 43">
          <a:hlinkClick xmlns:r="http://schemas.openxmlformats.org/officeDocument/2006/relationships" r:id="rId16"/>
          <a:extLst>
            <a:ext uri="{FF2B5EF4-FFF2-40B4-BE49-F238E27FC236}">
              <a16:creationId xmlns:a16="http://schemas.microsoft.com/office/drawing/2014/main" id="{4CAFAF50-5942-4A42-BC84-A758FF45D5B5}"/>
            </a:ext>
          </a:extLst>
        </xdr:cNvPr>
        <xdr:cNvGrpSpPr/>
      </xdr:nvGrpSpPr>
      <xdr:grpSpPr>
        <a:xfrm>
          <a:off x="6019801" y="1735667"/>
          <a:ext cx="2656416" cy="2688166"/>
          <a:chOff x="6189135" y="1797051"/>
          <a:chExt cx="2656416" cy="2688166"/>
        </a:xfrm>
      </xdr:grpSpPr>
      <xdr:sp macro="" textlink="">
        <xdr:nvSpPr>
          <xdr:cNvPr id="45" name="Retângulo 44">
            <a:extLst>
              <a:ext uri="{FF2B5EF4-FFF2-40B4-BE49-F238E27FC236}">
                <a16:creationId xmlns:a16="http://schemas.microsoft.com/office/drawing/2014/main" id="{837BD316-94AE-4487-8FB6-8985DF9D1D4C}"/>
              </a:ext>
            </a:extLst>
          </xdr:cNvPr>
          <xdr:cNvSpPr/>
        </xdr:nvSpPr>
        <xdr:spPr>
          <a:xfrm>
            <a:off x="6189135" y="1797051"/>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slidesprontos.com.br</a:t>
            </a:r>
            <a:endParaRPr lang="pt-BR" sz="1600">
              <a:effectLst/>
            </a:endParaRPr>
          </a:p>
          <a:p>
            <a:pPr algn="ctr"/>
            <a:r>
              <a:rPr lang="pt-BR" sz="1600" b="1">
                <a:solidFill>
                  <a:schemeClr val="tx1">
                    <a:lumMod val="75000"/>
                    <a:lumOff val="25000"/>
                  </a:schemeClr>
                </a:solidFill>
                <a:effectLst/>
                <a:latin typeface="+mn-lt"/>
                <a:ea typeface="+mn-ea"/>
                <a:cs typeface="+mn-cs"/>
              </a:rPr>
              <a:t>Apresentações em PPT</a:t>
            </a:r>
            <a:endParaRPr lang="pt-BR" sz="1600">
              <a:solidFill>
                <a:schemeClr val="tx1">
                  <a:lumMod val="75000"/>
                  <a:lumOff val="25000"/>
                </a:schemeClr>
              </a:solidFill>
              <a:effectLst/>
            </a:endParaRPr>
          </a:p>
          <a:p>
            <a:pPr algn="l"/>
            <a:endParaRPr lang="pt-BR" sz="1100"/>
          </a:p>
        </xdr:txBody>
      </xdr:sp>
      <xdr:sp macro="" textlink="">
        <xdr:nvSpPr>
          <xdr:cNvPr id="46" name="Shape 2562">
            <a:extLst>
              <a:ext uri="{FF2B5EF4-FFF2-40B4-BE49-F238E27FC236}">
                <a16:creationId xmlns:a16="http://schemas.microsoft.com/office/drawing/2014/main" id="{AD5538D3-187A-476A-9ABC-1D016B18E84C}"/>
              </a:ext>
            </a:extLst>
          </xdr:cNvPr>
          <xdr:cNvSpPr/>
        </xdr:nvSpPr>
        <xdr:spPr>
          <a:xfrm>
            <a:off x="6891210" y="2877043"/>
            <a:ext cx="1215624" cy="1215624"/>
          </a:xfrm>
          <a:custGeom>
            <a:avLst/>
            <a:gdLst/>
            <a:ahLst/>
            <a:cxnLst>
              <a:cxn ang="0">
                <a:pos x="wd2" y="hd2"/>
              </a:cxn>
              <a:cxn ang="5400000">
                <a:pos x="wd2" y="hd2"/>
              </a:cxn>
              <a:cxn ang="10800000">
                <a:pos x="wd2" y="hd2"/>
              </a:cxn>
              <a:cxn ang="16200000">
                <a:pos x="wd2" y="hd2"/>
              </a:cxn>
            </a:cxnLst>
            <a:rect l="0" t="0" r="r" b="b"/>
            <a:pathLst>
              <a:path w="21600" h="21600" extrusionOk="0">
                <a:moveTo>
                  <a:pt x="20618" y="19636"/>
                </a:moveTo>
                <a:cubicBezTo>
                  <a:pt x="20618" y="20179"/>
                  <a:pt x="20178" y="20619"/>
                  <a:pt x="19636" y="20619"/>
                </a:cubicBezTo>
                <a:lnTo>
                  <a:pt x="1964" y="20619"/>
                </a:lnTo>
                <a:cubicBezTo>
                  <a:pt x="1421" y="20619"/>
                  <a:pt x="982" y="20179"/>
                  <a:pt x="982" y="19636"/>
                </a:cubicBezTo>
                <a:lnTo>
                  <a:pt x="982" y="1964"/>
                </a:lnTo>
                <a:cubicBezTo>
                  <a:pt x="982" y="1422"/>
                  <a:pt x="1421" y="982"/>
                  <a:pt x="1964" y="982"/>
                </a:cubicBezTo>
                <a:lnTo>
                  <a:pt x="19636" y="982"/>
                </a:lnTo>
                <a:cubicBezTo>
                  <a:pt x="20178" y="982"/>
                  <a:pt x="20618" y="1422"/>
                  <a:pt x="20618" y="1964"/>
                </a:cubicBezTo>
                <a:cubicBezTo>
                  <a:pt x="20618" y="1964"/>
                  <a:pt x="20618" y="19636"/>
                  <a:pt x="20618" y="19636"/>
                </a:cubicBezTo>
                <a:close/>
                <a:moveTo>
                  <a:pt x="19636" y="0"/>
                </a:moveTo>
                <a:lnTo>
                  <a:pt x="1964" y="0"/>
                </a:lnTo>
                <a:cubicBezTo>
                  <a:pt x="879" y="0"/>
                  <a:pt x="0" y="879"/>
                  <a:pt x="0" y="1964"/>
                </a:cubicBezTo>
                <a:lnTo>
                  <a:pt x="0" y="19636"/>
                </a:lnTo>
                <a:cubicBezTo>
                  <a:pt x="0" y="20721"/>
                  <a:pt x="879" y="21600"/>
                  <a:pt x="1964" y="21600"/>
                </a:cubicBezTo>
                <a:lnTo>
                  <a:pt x="19636" y="21600"/>
                </a:lnTo>
                <a:cubicBezTo>
                  <a:pt x="20721" y="21600"/>
                  <a:pt x="21600" y="20721"/>
                  <a:pt x="21600" y="19636"/>
                </a:cubicBezTo>
                <a:lnTo>
                  <a:pt x="21600" y="1964"/>
                </a:lnTo>
                <a:cubicBezTo>
                  <a:pt x="21600" y="879"/>
                  <a:pt x="20721" y="0"/>
                  <a:pt x="19636" y="0"/>
                </a:cubicBezTo>
                <a:moveTo>
                  <a:pt x="4294" y="17673"/>
                </a:moveTo>
                <a:lnTo>
                  <a:pt x="8376" y="10732"/>
                </a:lnTo>
                <a:lnTo>
                  <a:pt x="10838" y="14425"/>
                </a:lnTo>
                <a:cubicBezTo>
                  <a:pt x="10862" y="14484"/>
                  <a:pt x="10898" y="14536"/>
                  <a:pt x="10942" y="14581"/>
                </a:cubicBezTo>
                <a:lnTo>
                  <a:pt x="10944" y="14583"/>
                </a:lnTo>
                <a:cubicBezTo>
                  <a:pt x="11033" y="14673"/>
                  <a:pt x="11155" y="14727"/>
                  <a:pt x="11291" y="14727"/>
                </a:cubicBezTo>
                <a:cubicBezTo>
                  <a:pt x="11427" y="14727"/>
                  <a:pt x="11549" y="14673"/>
                  <a:pt x="11638" y="14583"/>
                </a:cubicBezTo>
                <a:lnTo>
                  <a:pt x="13686" y="12536"/>
                </a:lnTo>
                <a:lnTo>
                  <a:pt x="17242" y="17673"/>
                </a:lnTo>
                <a:cubicBezTo>
                  <a:pt x="17242" y="17673"/>
                  <a:pt x="4294" y="17673"/>
                  <a:pt x="4294" y="17673"/>
                </a:cubicBezTo>
                <a:close/>
                <a:moveTo>
                  <a:pt x="18620" y="17982"/>
                </a:moveTo>
                <a:lnTo>
                  <a:pt x="18617" y="17978"/>
                </a:lnTo>
                <a:cubicBezTo>
                  <a:pt x="18590" y="17913"/>
                  <a:pt x="18551" y="17858"/>
                  <a:pt x="18501" y="17810"/>
                </a:cubicBezTo>
                <a:lnTo>
                  <a:pt x="14201" y="11600"/>
                </a:lnTo>
                <a:lnTo>
                  <a:pt x="14200" y="11601"/>
                </a:lnTo>
                <a:cubicBezTo>
                  <a:pt x="14127" y="11420"/>
                  <a:pt x="13952" y="11291"/>
                  <a:pt x="13745" y="11291"/>
                </a:cubicBezTo>
                <a:cubicBezTo>
                  <a:pt x="13610" y="11291"/>
                  <a:pt x="13488" y="11346"/>
                  <a:pt x="13398" y="11435"/>
                </a:cubicBezTo>
                <a:lnTo>
                  <a:pt x="11360" y="13473"/>
                </a:lnTo>
                <a:lnTo>
                  <a:pt x="8798" y="9630"/>
                </a:lnTo>
                <a:cubicBezTo>
                  <a:pt x="8724" y="9453"/>
                  <a:pt x="8550" y="9327"/>
                  <a:pt x="8345" y="9327"/>
                </a:cubicBezTo>
                <a:cubicBezTo>
                  <a:pt x="8175" y="9327"/>
                  <a:pt x="8033" y="9420"/>
                  <a:pt x="7945" y="9551"/>
                </a:cubicBezTo>
                <a:lnTo>
                  <a:pt x="7937" y="9546"/>
                </a:lnTo>
                <a:lnTo>
                  <a:pt x="3028" y="17891"/>
                </a:lnTo>
                <a:lnTo>
                  <a:pt x="3036" y="17897"/>
                </a:lnTo>
                <a:cubicBezTo>
                  <a:pt x="2983" y="17974"/>
                  <a:pt x="2945" y="18063"/>
                  <a:pt x="2945" y="18164"/>
                </a:cubicBezTo>
                <a:cubicBezTo>
                  <a:pt x="2945" y="18435"/>
                  <a:pt x="3165" y="18655"/>
                  <a:pt x="3436" y="18655"/>
                </a:cubicBezTo>
                <a:lnTo>
                  <a:pt x="18164" y="18655"/>
                </a:lnTo>
                <a:cubicBezTo>
                  <a:pt x="18435" y="18655"/>
                  <a:pt x="18655" y="18435"/>
                  <a:pt x="18655" y="18164"/>
                </a:cubicBezTo>
                <a:cubicBezTo>
                  <a:pt x="18655" y="18099"/>
                  <a:pt x="18640" y="18039"/>
                  <a:pt x="18618" y="17983"/>
                </a:cubicBezTo>
                <a:cubicBezTo>
                  <a:pt x="18618" y="17983"/>
                  <a:pt x="18620" y="17982"/>
                  <a:pt x="18620" y="17982"/>
                </a:cubicBezTo>
                <a:close/>
                <a:moveTo>
                  <a:pt x="5400" y="3927"/>
                </a:moveTo>
                <a:cubicBezTo>
                  <a:pt x="6213" y="3927"/>
                  <a:pt x="6873" y="4587"/>
                  <a:pt x="6873" y="5400"/>
                </a:cubicBezTo>
                <a:cubicBezTo>
                  <a:pt x="6873" y="6214"/>
                  <a:pt x="6213" y="6873"/>
                  <a:pt x="5400" y="6873"/>
                </a:cubicBezTo>
                <a:cubicBezTo>
                  <a:pt x="4587" y="6873"/>
                  <a:pt x="3927" y="6214"/>
                  <a:pt x="3927" y="5400"/>
                </a:cubicBezTo>
                <a:cubicBezTo>
                  <a:pt x="3927" y="4587"/>
                  <a:pt x="4587" y="3927"/>
                  <a:pt x="5400" y="3927"/>
                </a:cubicBezTo>
                <a:moveTo>
                  <a:pt x="5400" y="7855"/>
                </a:moveTo>
                <a:cubicBezTo>
                  <a:pt x="6756" y="7855"/>
                  <a:pt x="7855" y="6756"/>
                  <a:pt x="7855" y="5400"/>
                </a:cubicBezTo>
                <a:cubicBezTo>
                  <a:pt x="7855" y="4045"/>
                  <a:pt x="6756" y="2945"/>
                  <a:pt x="5400" y="2945"/>
                </a:cubicBezTo>
                <a:cubicBezTo>
                  <a:pt x="4044" y="2945"/>
                  <a:pt x="2945" y="4045"/>
                  <a:pt x="2945" y="5400"/>
                </a:cubicBezTo>
                <a:cubicBezTo>
                  <a:pt x="2945" y="6756"/>
                  <a:pt x="4044" y="7855"/>
                  <a:pt x="5400" y="7855"/>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twoCellAnchor>
    <xdr:from>
      <xdr:col>5</xdr:col>
      <xdr:colOff>1132415</xdr:colOff>
      <xdr:row>5</xdr:row>
      <xdr:rowOff>2116</xdr:rowOff>
    </xdr:from>
    <xdr:to>
      <xdr:col>6</xdr:col>
      <xdr:colOff>1703915</xdr:colOff>
      <xdr:row>18</xdr:row>
      <xdr:rowOff>76199</xdr:rowOff>
    </xdr:to>
    <xdr:grpSp>
      <xdr:nvGrpSpPr>
        <xdr:cNvPr id="47" name="Agrupar 46">
          <a:hlinkClick xmlns:r="http://schemas.openxmlformats.org/officeDocument/2006/relationships" r:id="rId17"/>
          <a:extLst>
            <a:ext uri="{FF2B5EF4-FFF2-40B4-BE49-F238E27FC236}">
              <a16:creationId xmlns:a16="http://schemas.microsoft.com/office/drawing/2014/main" id="{5104BA9D-D203-466C-9E29-5CA40731B5A6}"/>
            </a:ext>
          </a:extLst>
        </xdr:cNvPr>
        <xdr:cNvGrpSpPr/>
      </xdr:nvGrpSpPr>
      <xdr:grpSpPr>
        <a:xfrm>
          <a:off x="8900582" y="1737783"/>
          <a:ext cx="2656416" cy="2688166"/>
          <a:chOff x="9069916" y="1799167"/>
          <a:chExt cx="2656416" cy="2688166"/>
        </a:xfrm>
      </xdr:grpSpPr>
      <xdr:sp macro="" textlink="">
        <xdr:nvSpPr>
          <xdr:cNvPr id="48" name="Retângulo 47">
            <a:extLst>
              <a:ext uri="{FF2B5EF4-FFF2-40B4-BE49-F238E27FC236}">
                <a16:creationId xmlns:a16="http://schemas.microsoft.com/office/drawing/2014/main" id="{9E2A3529-5DCC-472B-8970-6C3D6FCB03AC}"/>
              </a:ext>
            </a:extLst>
          </xdr:cNvPr>
          <xdr:cNvSpPr/>
        </xdr:nvSpPr>
        <xdr:spPr>
          <a:xfrm>
            <a:off x="9069916" y="1799167"/>
            <a:ext cx="2656416" cy="2688166"/>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blog.luz.vc</a:t>
            </a:r>
            <a:endParaRPr lang="pt-BR" sz="1600">
              <a:effectLst/>
            </a:endParaRPr>
          </a:p>
          <a:p>
            <a:pPr algn="ctr"/>
            <a:r>
              <a:rPr lang="pt-BR" sz="1600" b="1">
                <a:solidFill>
                  <a:schemeClr val="tx1">
                    <a:lumMod val="75000"/>
                    <a:lumOff val="25000"/>
                  </a:schemeClr>
                </a:solidFill>
                <a:effectLst/>
                <a:latin typeface="+mn-lt"/>
                <a:ea typeface="+mn-ea"/>
                <a:cs typeface="+mn-cs"/>
              </a:rPr>
              <a:t>Conteúdo de Excel e Gestão</a:t>
            </a:r>
            <a:endParaRPr lang="pt-BR" sz="1600">
              <a:solidFill>
                <a:schemeClr val="tx1">
                  <a:lumMod val="75000"/>
                  <a:lumOff val="25000"/>
                </a:schemeClr>
              </a:solidFill>
              <a:effectLst/>
            </a:endParaRPr>
          </a:p>
          <a:p>
            <a:pPr algn="l"/>
            <a:endParaRPr lang="pt-BR" sz="1100"/>
          </a:p>
        </xdr:txBody>
      </xdr:sp>
      <xdr:sp macro="" textlink="">
        <xdr:nvSpPr>
          <xdr:cNvPr id="49" name="Shape 2598">
            <a:extLst>
              <a:ext uri="{FF2B5EF4-FFF2-40B4-BE49-F238E27FC236}">
                <a16:creationId xmlns:a16="http://schemas.microsoft.com/office/drawing/2014/main" id="{2695E0EE-1C24-4E57-A007-13BE7B10A2CB}"/>
              </a:ext>
            </a:extLst>
          </xdr:cNvPr>
          <xdr:cNvSpPr/>
        </xdr:nvSpPr>
        <xdr:spPr>
          <a:xfrm>
            <a:off x="9768416" y="2857499"/>
            <a:ext cx="1216800" cy="1216800"/>
          </a:xfrm>
          <a:custGeom>
            <a:avLst/>
            <a:gdLst/>
            <a:ahLst/>
            <a:cxnLst>
              <a:cxn ang="0">
                <a:pos x="wd2" y="hd2"/>
              </a:cxn>
              <a:cxn ang="5400000">
                <a:pos x="wd2" y="hd2"/>
              </a:cxn>
              <a:cxn ang="10800000">
                <a:pos x="wd2" y="hd2"/>
              </a:cxn>
              <a:cxn ang="16200000">
                <a:pos x="wd2" y="hd2"/>
              </a:cxn>
            </a:cxnLst>
            <a:rect l="0" t="0" r="r" b="b"/>
            <a:pathLst>
              <a:path w="21600" h="21600" extrusionOk="0">
                <a:moveTo>
                  <a:pt x="6873" y="8400"/>
                </a:moveTo>
                <a:lnTo>
                  <a:pt x="10800" y="8400"/>
                </a:lnTo>
                <a:lnTo>
                  <a:pt x="10800" y="12001"/>
                </a:lnTo>
                <a:lnTo>
                  <a:pt x="6873" y="12001"/>
                </a:lnTo>
                <a:cubicBezTo>
                  <a:pt x="6873" y="12001"/>
                  <a:pt x="6873" y="8400"/>
                  <a:pt x="6873" y="8400"/>
                </a:cubicBezTo>
                <a:close/>
                <a:moveTo>
                  <a:pt x="6382" y="13200"/>
                </a:moveTo>
                <a:lnTo>
                  <a:pt x="11291" y="13200"/>
                </a:lnTo>
                <a:cubicBezTo>
                  <a:pt x="11562" y="13200"/>
                  <a:pt x="11782" y="12932"/>
                  <a:pt x="11782" y="12600"/>
                </a:cubicBezTo>
                <a:lnTo>
                  <a:pt x="11782" y="7800"/>
                </a:lnTo>
                <a:cubicBezTo>
                  <a:pt x="11782" y="7469"/>
                  <a:pt x="11562" y="7200"/>
                  <a:pt x="11291" y="7200"/>
                </a:cubicBezTo>
                <a:lnTo>
                  <a:pt x="6382" y="7200"/>
                </a:lnTo>
                <a:cubicBezTo>
                  <a:pt x="6111" y="7200"/>
                  <a:pt x="5891" y="7469"/>
                  <a:pt x="5891" y="7800"/>
                </a:cubicBezTo>
                <a:lnTo>
                  <a:pt x="5891" y="12600"/>
                </a:lnTo>
                <a:cubicBezTo>
                  <a:pt x="5891" y="12932"/>
                  <a:pt x="6111" y="13200"/>
                  <a:pt x="6382" y="13200"/>
                </a:cubicBezTo>
                <a:moveTo>
                  <a:pt x="6382" y="4800"/>
                </a:moveTo>
                <a:cubicBezTo>
                  <a:pt x="6653" y="4800"/>
                  <a:pt x="6873" y="4531"/>
                  <a:pt x="6873" y="4200"/>
                </a:cubicBezTo>
                <a:cubicBezTo>
                  <a:pt x="6873" y="3868"/>
                  <a:pt x="6653" y="3600"/>
                  <a:pt x="6382" y="3600"/>
                </a:cubicBezTo>
                <a:cubicBezTo>
                  <a:pt x="6111" y="3600"/>
                  <a:pt x="5891" y="3868"/>
                  <a:pt x="5891" y="4200"/>
                </a:cubicBezTo>
                <a:cubicBezTo>
                  <a:pt x="5891" y="4531"/>
                  <a:pt x="6111" y="4800"/>
                  <a:pt x="6382" y="4800"/>
                </a:cubicBezTo>
                <a:moveTo>
                  <a:pt x="20618" y="20400"/>
                </a:moveTo>
                <a:lnTo>
                  <a:pt x="2945" y="20400"/>
                </a:lnTo>
                <a:cubicBezTo>
                  <a:pt x="1861" y="20400"/>
                  <a:pt x="982" y="19325"/>
                  <a:pt x="982" y="18000"/>
                </a:cubicBezTo>
                <a:lnTo>
                  <a:pt x="982" y="4800"/>
                </a:lnTo>
                <a:lnTo>
                  <a:pt x="2945" y="4800"/>
                </a:lnTo>
                <a:lnTo>
                  <a:pt x="2945" y="17400"/>
                </a:lnTo>
                <a:cubicBezTo>
                  <a:pt x="2945" y="17732"/>
                  <a:pt x="3166" y="18000"/>
                  <a:pt x="3436" y="18000"/>
                </a:cubicBezTo>
                <a:cubicBezTo>
                  <a:pt x="3707" y="18000"/>
                  <a:pt x="3927" y="17732"/>
                  <a:pt x="3927" y="17400"/>
                </a:cubicBezTo>
                <a:lnTo>
                  <a:pt x="3927" y="1200"/>
                </a:lnTo>
                <a:lnTo>
                  <a:pt x="20618" y="1200"/>
                </a:lnTo>
                <a:cubicBezTo>
                  <a:pt x="20618" y="1200"/>
                  <a:pt x="20618" y="20400"/>
                  <a:pt x="20618" y="20400"/>
                </a:cubicBezTo>
                <a:close/>
                <a:moveTo>
                  <a:pt x="20618" y="0"/>
                </a:moveTo>
                <a:lnTo>
                  <a:pt x="3927" y="0"/>
                </a:lnTo>
                <a:cubicBezTo>
                  <a:pt x="3385" y="0"/>
                  <a:pt x="2945" y="538"/>
                  <a:pt x="2945" y="1200"/>
                </a:cubicBezTo>
                <a:lnTo>
                  <a:pt x="2945" y="3600"/>
                </a:lnTo>
                <a:lnTo>
                  <a:pt x="982" y="3600"/>
                </a:lnTo>
                <a:cubicBezTo>
                  <a:pt x="440" y="3600"/>
                  <a:pt x="0" y="4138"/>
                  <a:pt x="0" y="4800"/>
                </a:cubicBezTo>
                <a:lnTo>
                  <a:pt x="0" y="18000"/>
                </a:lnTo>
                <a:cubicBezTo>
                  <a:pt x="0" y="19988"/>
                  <a:pt x="1319" y="21600"/>
                  <a:pt x="2945" y="21600"/>
                </a:cubicBezTo>
                <a:lnTo>
                  <a:pt x="20618" y="21600"/>
                </a:lnTo>
                <a:cubicBezTo>
                  <a:pt x="21160" y="21600"/>
                  <a:pt x="21600" y="21062"/>
                  <a:pt x="21600" y="20400"/>
                </a:cubicBezTo>
                <a:lnTo>
                  <a:pt x="21600" y="1200"/>
                </a:lnTo>
                <a:cubicBezTo>
                  <a:pt x="21600" y="538"/>
                  <a:pt x="21160" y="0"/>
                  <a:pt x="20618" y="0"/>
                </a:cubicBezTo>
                <a:moveTo>
                  <a:pt x="6382" y="18000"/>
                </a:moveTo>
                <a:lnTo>
                  <a:pt x="18164" y="18000"/>
                </a:lnTo>
                <a:cubicBezTo>
                  <a:pt x="18434" y="18000"/>
                  <a:pt x="18655" y="17732"/>
                  <a:pt x="18655" y="17400"/>
                </a:cubicBezTo>
                <a:cubicBezTo>
                  <a:pt x="18655" y="17068"/>
                  <a:pt x="18434" y="16801"/>
                  <a:pt x="18164" y="16801"/>
                </a:cubicBezTo>
                <a:lnTo>
                  <a:pt x="6382" y="16801"/>
                </a:lnTo>
                <a:cubicBezTo>
                  <a:pt x="6111" y="16801"/>
                  <a:pt x="5891" y="17068"/>
                  <a:pt x="5891" y="17400"/>
                </a:cubicBezTo>
                <a:cubicBezTo>
                  <a:pt x="5891" y="17732"/>
                  <a:pt x="6111" y="18000"/>
                  <a:pt x="6382" y="18000"/>
                </a:cubicBezTo>
                <a:moveTo>
                  <a:pt x="6382" y="15600"/>
                </a:moveTo>
                <a:lnTo>
                  <a:pt x="18164" y="15600"/>
                </a:lnTo>
                <a:cubicBezTo>
                  <a:pt x="18434" y="15600"/>
                  <a:pt x="18655" y="15332"/>
                  <a:pt x="18655" y="15000"/>
                </a:cubicBezTo>
                <a:cubicBezTo>
                  <a:pt x="18655" y="14668"/>
                  <a:pt x="18434" y="14401"/>
                  <a:pt x="18164" y="14401"/>
                </a:cubicBezTo>
                <a:lnTo>
                  <a:pt x="6382" y="14401"/>
                </a:lnTo>
                <a:cubicBezTo>
                  <a:pt x="6111" y="14401"/>
                  <a:pt x="5891" y="14668"/>
                  <a:pt x="5891" y="15000"/>
                </a:cubicBezTo>
                <a:cubicBezTo>
                  <a:pt x="5891" y="15332"/>
                  <a:pt x="6111" y="15600"/>
                  <a:pt x="6382" y="15600"/>
                </a:cubicBezTo>
                <a:moveTo>
                  <a:pt x="8345" y="4800"/>
                </a:moveTo>
                <a:cubicBezTo>
                  <a:pt x="8616" y="4800"/>
                  <a:pt x="8836" y="4531"/>
                  <a:pt x="8836" y="4200"/>
                </a:cubicBezTo>
                <a:cubicBezTo>
                  <a:pt x="8836" y="3868"/>
                  <a:pt x="8616" y="3600"/>
                  <a:pt x="8345" y="3600"/>
                </a:cubicBezTo>
                <a:cubicBezTo>
                  <a:pt x="8075" y="3600"/>
                  <a:pt x="7855" y="3868"/>
                  <a:pt x="7855" y="4200"/>
                </a:cubicBezTo>
                <a:cubicBezTo>
                  <a:pt x="7855" y="4531"/>
                  <a:pt x="8075" y="4800"/>
                  <a:pt x="8345" y="4800"/>
                </a:cubicBezTo>
                <a:moveTo>
                  <a:pt x="18164" y="7200"/>
                </a:moveTo>
                <a:lnTo>
                  <a:pt x="14236" y="7200"/>
                </a:lnTo>
                <a:cubicBezTo>
                  <a:pt x="13966" y="7200"/>
                  <a:pt x="13745" y="7469"/>
                  <a:pt x="13745" y="7800"/>
                </a:cubicBezTo>
                <a:cubicBezTo>
                  <a:pt x="13745" y="8132"/>
                  <a:pt x="13966" y="8400"/>
                  <a:pt x="14236" y="8400"/>
                </a:cubicBezTo>
                <a:lnTo>
                  <a:pt x="18164" y="8400"/>
                </a:lnTo>
                <a:cubicBezTo>
                  <a:pt x="18434" y="8400"/>
                  <a:pt x="18655" y="8132"/>
                  <a:pt x="18655" y="7800"/>
                </a:cubicBezTo>
                <a:cubicBezTo>
                  <a:pt x="18655" y="7469"/>
                  <a:pt x="18434" y="7200"/>
                  <a:pt x="18164" y="7200"/>
                </a:cubicBezTo>
                <a:moveTo>
                  <a:pt x="18164" y="12001"/>
                </a:moveTo>
                <a:lnTo>
                  <a:pt x="14236" y="12001"/>
                </a:lnTo>
                <a:cubicBezTo>
                  <a:pt x="13966" y="12001"/>
                  <a:pt x="13745" y="12268"/>
                  <a:pt x="13745" y="12600"/>
                </a:cubicBezTo>
                <a:cubicBezTo>
                  <a:pt x="13745" y="12932"/>
                  <a:pt x="13966" y="13200"/>
                  <a:pt x="14236" y="13200"/>
                </a:cubicBezTo>
                <a:lnTo>
                  <a:pt x="18164" y="13200"/>
                </a:lnTo>
                <a:cubicBezTo>
                  <a:pt x="18434" y="13200"/>
                  <a:pt x="18655" y="12932"/>
                  <a:pt x="18655" y="12600"/>
                </a:cubicBezTo>
                <a:cubicBezTo>
                  <a:pt x="18655" y="12268"/>
                  <a:pt x="18434" y="12001"/>
                  <a:pt x="18164" y="12001"/>
                </a:cubicBezTo>
                <a:moveTo>
                  <a:pt x="18164" y="9600"/>
                </a:moveTo>
                <a:lnTo>
                  <a:pt x="14236" y="9600"/>
                </a:lnTo>
                <a:cubicBezTo>
                  <a:pt x="13966" y="9600"/>
                  <a:pt x="13745" y="9869"/>
                  <a:pt x="13745" y="10200"/>
                </a:cubicBezTo>
                <a:cubicBezTo>
                  <a:pt x="13745" y="10532"/>
                  <a:pt x="13966" y="10800"/>
                  <a:pt x="14236" y="10800"/>
                </a:cubicBezTo>
                <a:lnTo>
                  <a:pt x="18164" y="10800"/>
                </a:lnTo>
                <a:cubicBezTo>
                  <a:pt x="18434" y="10800"/>
                  <a:pt x="18655" y="10532"/>
                  <a:pt x="18655" y="10200"/>
                </a:cubicBezTo>
                <a:cubicBezTo>
                  <a:pt x="18655" y="9869"/>
                  <a:pt x="18434" y="9600"/>
                  <a:pt x="18164" y="9600"/>
                </a:cubicBezTo>
                <a:moveTo>
                  <a:pt x="18164" y="4800"/>
                </a:moveTo>
                <a:cubicBezTo>
                  <a:pt x="18434" y="4800"/>
                  <a:pt x="18655" y="4531"/>
                  <a:pt x="18655" y="4200"/>
                </a:cubicBezTo>
                <a:cubicBezTo>
                  <a:pt x="18655" y="3868"/>
                  <a:pt x="18434" y="3600"/>
                  <a:pt x="18164" y="3600"/>
                </a:cubicBezTo>
                <a:cubicBezTo>
                  <a:pt x="17893" y="3600"/>
                  <a:pt x="17673" y="3868"/>
                  <a:pt x="17673" y="4200"/>
                </a:cubicBezTo>
                <a:cubicBezTo>
                  <a:pt x="17673" y="4531"/>
                  <a:pt x="17893" y="4800"/>
                  <a:pt x="18164" y="4800"/>
                </a:cubicBezTo>
                <a:moveTo>
                  <a:pt x="16200" y="4800"/>
                </a:moveTo>
                <a:cubicBezTo>
                  <a:pt x="16471" y="4800"/>
                  <a:pt x="16691" y="4531"/>
                  <a:pt x="16691" y="4200"/>
                </a:cubicBezTo>
                <a:cubicBezTo>
                  <a:pt x="16691" y="3868"/>
                  <a:pt x="16471" y="3600"/>
                  <a:pt x="16200" y="3600"/>
                </a:cubicBezTo>
                <a:cubicBezTo>
                  <a:pt x="15929" y="3600"/>
                  <a:pt x="15709" y="3868"/>
                  <a:pt x="15709" y="4200"/>
                </a:cubicBezTo>
                <a:cubicBezTo>
                  <a:pt x="15709" y="4531"/>
                  <a:pt x="15929" y="4800"/>
                  <a:pt x="16200" y="4800"/>
                </a:cubicBezTo>
                <a:moveTo>
                  <a:pt x="10309" y="4800"/>
                </a:moveTo>
                <a:lnTo>
                  <a:pt x="14236" y="4800"/>
                </a:lnTo>
                <a:cubicBezTo>
                  <a:pt x="14507" y="4800"/>
                  <a:pt x="14727" y="4531"/>
                  <a:pt x="14727" y="4200"/>
                </a:cubicBezTo>
                <a:cubicBezTo>
                  <a:pt x="14727" y="3868"/>
                  <a:pt x="14507" y="3600"/>
                  <a:pt x="14236" y="3600"/>
                </a:cubicBezTo>
                <a:lnTo>
                  <a:pt x="10309" y="3600"/>
                </a:lnTo>
                <a:cubicBezTo>
                  <a:pt x="10038" y="3600"/>
                  <a:pt x="9818" y="3868"/>
                  <a:pt x="9818" y="4200"/>
                </a:cubicBezTo>
                <a:cubicBezTo>
                  <a:pt x="9818" y="4531"/>
                  <a:pt x="10038" y="4800"/>
                  <a:pt x="10309" y="4800"/>
                </a:cubicBezTo>
              </a:path>
            </a:pathLst>
          </a:custGeom>
          <a:solidFill>
            <a:schemeClr val="bg1"/>
          </a:solidFill>
          <a:ln w="12700">
            <a:solidFill>
              <a:schemeClr val="bg1"/>
            </a:solidFill>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2</xdr:col>
      <xdr:colOff>645555</xdr:colOff>
      <xdr:row>1</xdr:row>
      <xdr:rowOff>95247</xdr:rowOff>
    </xdr:from>
    <xdr:to>
      <xdr:col>2</xdr:col>
      <xdr:colOff>2169585</xdr:colOff>
      <xdr:row>2</xdr:row>
      <xdr:rowOff>13564</xdr:rowOff>
    </xdr:to>
    <xdr:sp macro="" textlink="">
      <xdr:nvSpPr>
        <xdr:cNvPr id="53" name="Retângulo 52">
          <a:hlinkClick xmlns:r="http://schemas.openxmlformats.org/officeDocument/2006/relationships" r:id="rId1"/>
          <a:extLst>
            <a:ext uri="{FF2B5EF4-FFF2-40B4-BE49-F238E27FC236}">
              <a16:creationId xmlns:a16="http://schemas.microsoft.com/office/drawing/2014/main" id="{00000000-0008-0000-0200-000035000000}"/>
            </a:ext>
          </a:extLst>
        </xdr:cNvPr>
        <xdr:cNvSpPr/>
      </xdr:nvSpPr>
      <xdr:spPr>
        <a:xfrm>
          <a:off x="888972" y="592664"/>
          <a:ext cx="1524030"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ÁREAS DE LA EMPRESA</a:t>
          </a:r>
        </a:p>
      </xdr:txBody>
    </xdr:sp>
    <xdr:clientData/>
  </xdr:twoCellAnchor>
  <xdr:twoCellAnchor editAs="absolute">
    <xdr:from>
      <xdr:col>2</xdr:col>
      <xdr:colOff>2173780</xdr:colOff>
      <xdr:row>1</xdr:row>
      <xdr:rowOff>95247</xdr:rowOff>
    </xdr:from>
    <xdr:to>
      <xdr:col>3</xdr:col>
      <xdr:colOff>423293</xdr:colOff>
      <xdr:row>2</xdr:row>
      <xdr:rowOff>13564</xdr:rowOff>
    </xdr:to>
    <xdr:sp macro="" textlink="">
      <xdr:nvSpPr>
        <xdr:cNvPr id="54" name="Retângulo 53">
          <a:hlinkClick xmlns:r="http://schemas.openxmlformats.org/officeDocument/2006/relationships" r:id="rId2"/>
          <a:extLst>
            <a:ext uri="{FF2B5EF4-FFF2-40B4-BE49-F238E27FC236}">
              <a16:creationId xmlns:a16="http://schemas.microsoft.com/office/drawing/2014/main" id="{00000000-0008-0000-0200-000036000000}"/>
            </a:ext>
          </a:extLst>
        </xdr:cNvPr>
        <xdr:cNvSpPr/>
      </xdr:nvSpPr>
      <xdr:spPr>
        <a:xfrm>
          <a:off x="2417197" y="592664"/>
          <a:ext cx="163617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RESPONSABLES</a:t>
          </a:r>
        </a:p>
      </xdr:txBody>
    </xdr:sp>
    <xdr:clientData/>
  </xdr:twoCellAnchor>
  <xdr:twoCellAnchor editAs="absolute">
    <xdr:from>
      <xdr:col>4</xdr:col>
      <xdr:colOff>1021251</xdr:colOff>
      <xdr:row>0</xdr:row>
      <xdr:rowOff>0</xdr:rowOff>
    </xdr:from>
    <xdr:to>
      <xdr:col>4</xdr:col>
      <xdr:colOff>2101251</xdr:colOff>
      <xdr:row>1</xdr:row>
      <xdr:rowOff>2910</xdr:rowOff>
    </xdr:to>
    <xdr:sp macro="" textlink="">
      <xdr:nvSpPr>
        <xdr:cNvPr id="25" name="Retângulo 24">
          <a:hlinkClick xmlns:r="http://schemas.openxmlformats.org/officeDocument/2006/relationships" r:id="rId3"/>
          <a:extLst>
            <a:ext uri="{FF2B5EF4-FFF2-40B4-BE49-F238E27FC236}">
              <a16:creationId xmlns:a16="http://schemas.microsoft.com/office/drawing/2014/main" id="{00000000-0008-0000-0200-000019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26" name="Retângulo 25">
          <a:hlinkClick xmlns:r="http://schemas.openxmlformats.org/officeDocument/2006/relationships" r:id="rId1"/>
          <a:extLst>
            <a:ext uri="{FF2B5EF4-FFF2-40B4-BE49-F238E27FC236}">
              <a16:creationId xmlns:a16="http://schemas.microsoft.com/office/drawing/2014/main" id="{00000000-0008-0000-0200-00001A000000}"/>
            </a:ext>
          </a:extLst>
        </xdr:cNvPr>
        <xdr:cNvSpPr>
          <a:spLocks/>
        </xdr:cNvSpPr>
      </xdr:nvSpPr>
      <xdr:spPr>
        <a:xfrm>
          <a:off x="1185332"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27" name="Retângulo 26">
          <a:hlinkClick xmlns:r="http://schemas.openxmlformats.org/officeDocument/2006/relationships" r:id="rId4"/>
          <a:extLst>
            <a:ext uri="{FF2B5EF4-FFF2-40B4-BE49-F238E27FC236}">
              <a16:creationId xmlns:a16="http://schemas.microsoft.com/office/drawing/2014/main" id="{00000000-0008-0000-0200-00001B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3</xdr:col>
      <xdr:colOff>809048</xdr:colOff>
      <xdr:row>1</xdr:row>
      <xdr:rowOff>2910</xdr:rowOff>
    </xdr:to>
    <xdr:sp macro="" textlink="">
      <xdr:nvSpPr>
        <xdr:cNvPr id="28" name="Retângulo 27">
          <a:hlinkClick xmlns:r="http://schemas.openxmlformats.org/officeDocument/2006/relationships" r:id="rId5"/>
          <a:extLst>
            <a:ext uri="{FF2B5EF4-FFF2-40B4-BE49-F238E27FC236}">
              <a16:creationId xmlns:a16="http://schemas.microsoft.com/office/drawing/2014/main" id="{00000000-0008-0000-0200-00001C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3</xdr:col>
      <xdr:colOff>826534</xdr:colOff>
      <xdr:row>0</xdr:row>
      <xdr:rowOff>0</xdr:rowOff>
    </xdr:from>
    <xdr:to>
      <xdr:col>3</xdr:col>
      <xdr:colOff>1906534</xdr:colOff>
      <xdr:row>1</xdr:row>
      <xdr:rowOff>2910</xdr:rowOff>
    </xdr:to>
    <xdr:sp macro="" textlink="">
      <xdr:nvSpPr>
        <xdr:cNvPr id="29" name="Retângulo 28">
          <a:hlinkClick xmlns:r="http://schemas.openxmlformats.org/officeDocument/2006/relationships" r:id="rId6"/>
          <a:extLst>
            <a:ext uri="{FF2B5EF4-FFF2-40B4-BE49-F238E27FC236}">
              <a16:creationId xmlns:a16="http://schemas.microsoft.com/office/drawing/2014/main" id="{00000000-0008-0000-0200-00001D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3</xdr:col>
      <xdr:colOff>1924018</xdr:colOff>
      <xdr:row>0</xdr:row>
      <xdr:rowOff>0</xdr:rowOff>
    </xdr:from>
    <xdr:to>
      <xdr:col>4</xdr:col>
      <xdr:colOff>1005417</xdr:colOff>
      <xdr:row>1</xdr:row>
      <xdr:rowOff>2910</xdr:rowOff>
    </xdr:to>
    <xdr:sp macro="" textlink="">
      <xdr:nvSpPr>
        <xdr:cNvPr id="30" name="Retângulo 29">
          <a:hlinkClick xmlns:r="http://schemas.openxmlformats.org/officeDocument/2006/relationships" r:id="rId7"/>
          <a:extLst>
            <a:ext uri="{FF2B5EF4-FFF2-40B4-BE49-F238E27FC236}">
              <a16:creationId xmlns:a16="http://schemas.microsoft.com/office/drawing/2014/main" id="{00000000-0008-0000-0200-00001E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4</xdr:col>
      <xdr:colOff>2108150</xdr:colOff>
      <xdr:row>0</xdr:row>
      <xdr:rowOff>0</xdr:rowOff>
    </xdr:from>
    <xdr:to>
      <xdr:col>5</xdr:col>
      <xdr:colOff>711650</xdr:colOff>
      <xdr:row>1</xdr:row>
      <xdr:rowOff>2910</xdr:rowOff>
    </xdr:to>
    <xdr:sp macro="" textlink="">
      <xdr:nvSpPr>
        <xdr:cNvPr id="31" name="Retângulo 30">
          <a:hlinkClick xmlns:r="http://schemas.openxmlformats.org/officeDocument/2006/relationships" r:id="rId8"/>
          <a:extLst>
            <a:ext uri="{FF2B5EF4-FFF2-40B4-BE49-F238E27FC236}">
              <a16:creationId xmlns:a16="http://schemas.microsoft.com/office/drawing/2014/main" id="{00000000-0008-0000-0200-00001F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5</xdr:col>
      <xdr:colOff>707966</xdr:colOff>
      <xdr:row>0</xdr:row>
      <xdr:rowOff>0</xdr:rowOff>
    </xdr:from>
    <xdr:to>
      <xdr:col>6</xdr:col>
      <xdr:colOff>560299</xdr:colOff>
      <xdr:row>1</xdr:row>
      <xdr:rowOff>2910</xdr:rowOff>
    </xdr:to>
    <xdr:sp macro="" textlink="">
      <xdr:nvSpPr>
        <xdr:cNvPr id="32" name="Retângulo 31">
          <a:hlinkClick xmlns:r="http://schemas.openxmlformats.org/officeDocument/2006/relationships" r:id="rId9"/>
          <a:extLst>
            <a:ext uri="{FF2B5EF4-FFF2-40B4-BE49-F238E27FC236}">
              <a16:creationId xmlns:a16="http://schemas.microsoft.com/office/drawing/2014/main" id="{00000000-0008-0000-0200-000020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6</xdr:col>
      <xdr:colOff>577781</xdr:colOff>
      <xdr:row>0</xdr:row>
      <xdr:rowOff>0</xdr:rowOff>
    </xdr:from>
    <xdr:to>
      <xdr:col>7</xdr:col>
      <xdr:colOff>959281</xdr:colOff>
      <xdr:row>1</xdr:row>
      <xdr:rowOff>2910</xdr:rowOff>
    </xdr:to>
    <xdr:sp macro="" textlink="">
      <xdr:nvSpPr>
        <xdr:cNvPr id="33" name="Retângulo 32">
          <a:hlinkClick xmlns:r="http://schemas.openxmlformats.org/officeDocument/2006/relationships" r:id="rId10"/>
          <a:extLst>
            <a:ext uri="{FF2B5EF4-FFF2-40B4-BE49-F238E27FC236}">
              <a16:creationId xmlns:a16="http://schemas.microsoft.com/office/drawing/2014/main" id="{00000000-0008-0000-0200-000021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34" name="Imagem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1</xdr:col>
      <xdr:colOff>0</xdr:colOff>
      <xdr:row>1</xdr:row>
      <xdr:rowOff>21166</xdr:rowOff>
    </xdr:from>
    <xdr:to>
      <xdr:col>2</xdr:col>
      <xdr:colOff>251883</xdr:colOff>
      <xdr:row>1</xdr:row>
      <xdr:rowOff>366183</xdr:rowOff>
    </xdr:to>
    <xdr:pic>
      <xdr:nvPicPr>
        <xdr:cNvPr id="14" name="Imagem 29">
          <a:hlinkClick xmlns:r="http://schemas.openxmlformats.org/officeDocument/2006/relationships" r:id="rId12"/>
          <a:extLst>
            <a:ext uri="{FF2B5EF4-FFF2-40B4-BE49-F238E27FC236}">
              <a16:creationId xmlns:a16="http://schemas.microsoft.com/office/drawing/2014/main" id="{F8F96EE9-2FCA-4542-BC2A-6C931A59A6FF}"/>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2</xdr:col>
      <xdr:colOff>698504</xdr:colOff>
      <xdr:row>1</xdr:row>
      <xdr:rowOff>95250</xdr:rowOff>
    </xdr:from>
    <xdr:to>
      <xdr:col>2</xdr:col>
      <xdr:colOff>1947337</xdr:colOff>
      <xdr:row>2</xdr:row>
      <xdr:rowOff>13567</xdr:rowOff>
    </xdr:to>
    <xdr:sp macro="" textlink="">
      <xdr:nvSpPr>
        <xdr:cNvPr id="28" name="Retângulo 27">
          <a:hlinkClick xmlns:r="http://schemas.openxmlformats.org/officeDocument/2006/relationships" r:id="rId1"/>
          <a:extLst>
            <a:ext uri="{FF2B5EF4-FFF2-40B4-BE49-F238E27FC236}">
              <a16:creationId xmlns:a16="http://schemas.microsoft.com/office/drawing/2014/main" id="{00000000-0008-0000-0300-00001C000000}"/>
            </a:ext>
          </a:extLst>
        </xdr:cNvPr>
        <xdr:cNvSpPr/>
      </xdr:nvSpPr>
      <xdr:spPr>
        <a:xfrm>
          <a:off x="941921" y="592667"/>
          <a:ext cx="124883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FUERZAS</a:t>
          </a:r>
        </a:p>
      </xdr:txBody>
    </xdr:sp>
    <xdr:clientData/>
  </xdr:twoCellAnchor>
  <xdr:twoCellAnchor editAs="absolute">
    <xdr:from>
      <xdr:col>2</xdr:col>
      <xdr:colOff>1962154</xdr:colOff>
      <xdr:row>1</xdr:row>
      <xdr:rowOff>88901</xdr:rowOff>
    </xdr:from>
    <xdr:to>
      <xdr:col>3</xdr:col>
      <xdr:colOff>211667</xdr:colOff>
      <xdr:row>2</xdr:row>
      <xdr:rowOff>7218</xdr:rowOff>
    </xdr:to>
    <xdr:sp macro="" textlink="">
      <xdr:nvSpPr>
        <xdr:cNvPr id="30" name="Retângulo 29">
          <a:hlinkClick xmlns:r="http://schemas.openxmlformats.org/officeDocument/2006/relationships" r:id="rId2"/>
          <a:extLst>
            <a:ext uri="{FF2B5EF4-FFF2-40B4-BE49-F238E27FC236}">
              <a16:creationId xmlns:a16="http://schemas.microsoft.com/office/drawing/2014/main" id="{00000000-0008-0000-0300-00001E000000}"/>
            </a:ext>
          </a:extLst>
        </xdr:cNvPr>
        <xdr:cNvSpPr/>
      </xdr:nvSpPr>
      <xdr:spPr>
        <a:xfrm>
          <a:off x="2205571" y="586318"/>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DEBILIDADES</a:t>
          </a:r>
        </a:p>
      </xdr:txBody>
    </xdr:sp>
    <xdr:clientData/>
  </xdr:twoCellAnchor>
  <xdr:twoCellAnchor editAs="absolute">
    <xdr:from>
      <xdr:col>4</xdr:col>
      <xdr:colOff>1359918</xdr:colOff>
      <xdr:row>0</xdr:row>
      <xdr:rowOff>0</xdr:rowOff>
    </xdr:from>
    <xdr:to>
      <xdr:col>5</xdr:col>
      <xdr:colOff>725418</xdr:colOff>
      <xdr:row>1</xdr:row>
      <xdr:rowOff>2910</xdr:rowOff>
    </xdr:to>
    <xdr:sp macro="" textlink="">
      <xdr:nvSpPr>
        <xdr:cNvPr id="25" name="Retângulo 24">
          <a:hlinkClick xmlns:r="http://schemas.openxmlformats.org/officeDocument/2006/relationships" r:id="rId3"/>
          <a:extLst>
            <a:ext uri="{FF2B5EF4-FFF2-40B4-BE49-F238E27FC236}">
              <a16:creationId xmlns:a16="http://schemas.microsoft.com/office/drawing/2014/main" id="{00000000-0008-0000-0300-000019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26" name="Retângulo 25">
          <a:hlinkClick xmlns:r="http://schemas.openxmlformats.org/officeDocument/2006/relationships" r:id="rId4"/>
          <a:extLst>
            <a:ext uri="{FF2B5EF4-FFF2-40B4-BE49-F238E27FC236}">
              <a16:creationId xmlns:a16="http://schemas.microsoft.com/office/drawing/2014/main" id="{00000000-0008-0000-0300-00001A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27" name="Retângulo 26">
          <a:hlinkClick xmlns:r="http://schemas.openxmlformats.org/officeDocument/2006/relationships" r:id="rId1"/>
          <a:extLst>
            <a:ext uri="{FF2B5EF4-FFF2-40B4-BE49-F238E27FC236}">
              <a16:creationId xmlns:a16="http://schemas.microsoft.com/office/drawing/2014/main" id="{00000000-0008-0000-0300-00001B000000}"/>
            </a:ext>
          </a:extLst>
        </xdr:cNvPr>
        <xdr:cNvSpPr>
          <a:spLocks/>
        </xdr:cNvSpPr>
      </xdr:nvSpPr>
      <xdr:spPr>
        <a:xfrm>
          <a:off x="2272233"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3</xdr:col>
      <xdr:colOff>809048</xdr:colOff>
      <xdr:row>1</xdr:row>
      <xdr:rowOff>2910</xdr:rowOff>
    </xdr:to>
    <xdr:sp macro="" textlink="">
      <xdr:nvSpPr>
        <xdr:cNvPr id="29" name="Retângulo 28">
          <a:hlinkClick xmlns:r="http://schemas.openxmlformats.org/officeDocument/2006/relationships" r:id="rId5"/>
          <a:extLst>
            <a:ext uri="{FF2B5EF4-FFF2-40B4-BE49-F238E27FC236}">
              <a16:creationId xmlns:a16="http://schemas.microsoft.com/office/drawing/2014/main" id="{00000000-0008-0000-0300-00001D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3</xdr:col>
      <xdr:colOff>826534</xdr:colOff>
      <xdr:row>0</xdr:row>
      <xdr:rowOff>0</xdr:rowOff>
    </xdr:from>
    <xdr:to>
      <xdr:col>4</xdr:col>
      <xdr:colOff>192034</xdr:colOff>
      <xdr:row>1</xdr:row>
      <xdr:rowOff>2910</xdr:rowOff>
    </xdr:to>
    <xdr:sp macro="" textlink="">
      <xdr:nvSpPr>
        <xdr:cNvPr id="31" name="Retângulo 30">
          <a:hlinkClick xmlns:r="http://schemas.openxmlformats.org/officeDocument/2006/relationships" r:id="rId6"/>
          <a:extLst>
            <a:ext uri="{FF2B5EF4-FFF2-40B4-BE49-F238E27FC236}">
              <a16:creationId xmlns:a16="http://schemas.microsoft.com/office/drawing/2014/main" id="{00000000-0008-0000-0300-00001F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4</xdr:col>
      <xdr:colOff>209518</xdr:colOff>
      <xdr:row>0</xdr:row>
      <xdr:rowOff>0</xdr:rowOff>
    </xdr:from>
    <xdr:to>
      <xdr:col>4</xdr:col>
      <xdr:colOff>1344084</xdr:colOff>
      <xdr:row>1</xdr:row>
      <xdr:rowOff>2910</xdr:rowOff>
    </xdr:to>
    <xdr:sp macro="" textlink="">
      <xdr:nvSpPr>
        <xdr:cNvPr id="32" name="Retângulo 31">
          <a:hlinkClick xmlns:r="http://schemas.openxmlformats.org/officeDocument/2006/relationships" r:id="rId7"/>
          <a:extLst>
            <a:ext uri="{FF2B5EF4-FFF2-40B4-BE49-F238E27FC236}">
              <a16:creationId xmlns:a16="http://schemas.microsoft.com/office/drawing/2014/main" id="{00000000-0008-0000-0300-000020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5</xdr:col>
      <xdr:colOff>732317</xdr:colOff>
      <xdr:row>0</xdr:row>
      <xdr:rowOff>0</xdr:rowOff>
    </xdr:from>
    <xdr:to>
      <xdr:col>6</xdr:col>
      <xdr:colOff>97817</xdr:colOff>
      <xdr:row>1</xdr:row>
      <xdr:rowOff>2910</xdr:rowOff>
    </xdr:to>
    <xdr:sp macro="" textlink="">
      <xdr:nvSpPr>
        <xdr:cNvPr id="33" name="Retângulo 32">
          <a:hlinkClick xmlns:r="http://schemas.openxmlformats.org/officeDocument/2006/relationships" r:id="rId8"/>
          <a:extLst>
            <a:ext uri="{FF2B5EF4-FFF2-40B4-BE49-F238E27FC236}">
              <a16:creationId xmlns:a16="http://schemas.microsoft.com/office/drawing/2014/main" id="{00000000-0008-0000-0300-000021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94133</xdr:colOff>
      <xdr:row>0</xdr:row>
      <xdr:rowOff>0</xdr:rowOff>
    </xdr:from>
    <xdr:to>
      <xdr:col>7</xdr:col>
      <xdr:colOff>126383</xdr:colOff>
      <xdr:row>1</xdr:row>
      <xdr:rowOff>2910</xdr:rowOff>
    </xdr:to>
    <xdr:sp macro="" textlink="">
      <xdr:nvSpPr>
        <xdr:cNvPr id="34" name="Retângulo 33">
          <a:hlinkClick xmlns:r="http://schemas.openxmlformats.org/officeDocument/2006/relationships" r:id="rId9"/>
          <a:extLst>
            <a:ext uri="{FF2B5EF4-FFF2-40B4-BE49-F238E27FC236}">
              <a16:creationId xmlns:a16="http://schemas.microsoft.com/office/drawing/2014/main" id="{00000000-0008-0000-0300-000022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7</xdr:col>
      <xdr:colOff>143865</xdr:colOff>
      <xdr:row>0</xdr:row>
      <xdr:rowOff>0</xdr:rowOff>
    </xdr:from>
    <xdr:to>
      <xdr:col>8</xdr:col>
      <xdr:colOff>525365</xdr:colOff>
      <xdr:row>1</xdr:row>
      <xdr:rowOff>2910</xdr:rowOff>
    </xdr:to>
    <xdr:sp macro="" textlink="">
      <xdr:nvSpPr>
        <xdr:cNvPr id="35" name="Retângulo 34">
          <a:hlinkClick xmlns:r="http://schemas.openxmlformats.org/officeDocument/2006/relationships" r:id="rId10"/>
          <a:extLst>
            <a:ext uri="{FF2B5EF4-FFF2-40B4-BE49-F238E27FC236}">
              <a16:creationId xmlns:a16="http://schemas.microsoft.com/office/drawing/2014/main" id="{00000000-0008-0000-0300-000023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36" name="Imagem 35">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1</xdr:col>
      <xdr:colOff>0</xdr:colOff>
      <xdr:row>1</xdr:row>
      <xdr:rowOff>21166</xdr:rowOff>
    </xdr:from>
    <xdr:to>
      <xdr:col>2</xdr:col>
      <xdr:colOff>251883</xdr:colOff>
      <xdr:row>1</xdr:row>
      <xdr:rowOff>366183</xdr:rowOff>
    </xdr:to>
    <xdr:pic>
      <xdr:nvPicPr>
        <xdr:cNvPr id="14" name="Imagem 29">
          <a:hlinkClick xmlns:r="http://schemas.openxmlformats.org/officeDocument/2006/relationships" r:id="rId12"/>
          <a:extLst>
            <a:ext uri="{FF2B5EF4-FFF2-40B4-BE49-F238E27FC236}">
              <a16:creationId xmlns:a16="http://schemas.microsoft.com/office/drawing/2014/main" id="{229B018F-73E2-4439-9266-2E4A32A5EE9E}"/>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xdr:col>
      <xdr:colOff>698504</xdr:colOff>
      <xdr:row>1</xdr:row>
      <xdr:rowOff>95250</xdr:rowOff>
    </xdr:from>
    <xdr:to>
      <xdr:col>2</xdr:col>
      <xdr:colOff>1947337</xdr:colOff>
      <xdr:row>2</xdr:row>
      <xdr:rowOff>13567</xdr:rowOff>
    </xdr:to>
    <xdr:sp macro="" textlink="">
      <xdr:nvSpPr>
        <xdr:cNvPr id="23" name="Retângulo 22">
          <a:hlinkClick xmlns:r="http://schemas.openxmlformats.org/officeDocument/2006/relationships" r:id="rId1"/>
          <a:extLst>
            <a:ext uri="{FF2B5EF4-FFF2-40B4-BE49-F238E27FC236}">
              <a16:creationId xmlns:a16="http://schemas.microsoft.com/office/drawing/2014/main" id="{00000000-0008-0000-0400-000017000000}"/>
            </a:ext>
          </a:extLst>
        </xdr:cNvPr>
        <xdr:cNvSpPr/>
      </xdr:nvSpPr>
      <xdr:spPr>
        <a:xfrm>
          <a:off x="941921" y="592667"/>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FUERZAS</a:t>
          </a:r>
        </a:p>
      </xdr:txBody>
    </xdr:sp>
    <xdr:clientData/>
  </xdr:twoCellAnchor>
  <xdr:twoCellAnchor editAs="absolute">
    <xdr:from>
      <xdr:col>2</xdr:col>
      <xdr:colOff>1962154</xdr:colOff>
      <xdr:row>1</xdr:row>
      <xdr:rowOff>88901</xdr:rowOff>
    </xdr:from>
    <xdr:to>
      <xdr:col>3</xdr:col>
      <xdr:colOff>211667</xdr:colOff>
      <xdr:row>2</xdr:row>
      <xdr:rowOff>7218</xdr:rowOff>
    </xdr:to>
    <xdr:sp macro="" textlink="">
      <xdr:nvSpPr>
        <xdr:cNvPr id="24" name="Retângulo 23">
          <a:hlinkClick xmlns:r="http://schemas.openxmlformats.org/officeDocument/2006/relationships" r:id="rId2"/>
          <a:extLst>
            <a:ext uri="{FF2B5EF4-FFF2-40B4-BE49-F238E27FC236}">
              <a16:creationId xmlns:a16="http://schemas.microsoft.com/office/drawing/2014/main" id="{00000000-0008-0000-0400-000018000000}"/>
            </a:ext>
          </a:extLst>
        </xdr:cNvPr>
        <xdr:cNvSpPr/>
      </xdr:nvSpPr>
      <xdr:spPr>
        <a:xfrm>
          <a:off x="2205571" y="586318"/>
          <a:ext cx="163617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DEBILIDADES</a:t>
          </a:r>
        </a:p>
      </xdr:txBody>
    </xdr:sp>
    <xdr:clientData/>
  </xdr:twoCellAnchor>
  <xdr:twoCellAnchor editAs="absolute">
    <xdr:from>
      <xdr:col>4</xdr:col>
      <xdr:colOff>1359918</xdr:colOff>
      <xdr:row>0</xdr:row>
      <xdr:rowOff>0</xdr:rowOff>
    </xdr:from>
    <xdr:to>
      <xdr:col>5</xdr:col>
      <xdr:colOff>725418</xdr:colOff>
      <xdr:row>1</xdr:row>
      <xdr:rowOff>2910</xdr:rowOff>
    </xdr:to>
    <xdr:sp macro="" textlink="">
      <xdr:nvSpPr>
        <xdr:cNvPr id="15" name="Retângulo 14">
          <a:hlinkClick xmlns:r="http://schemas.openxmlformats.org/officeDocument/2006/relationships" r:id="rId3"/>
          <a:extLst>
            <a:ext uri="{FF2B5EF4-FFF2-40B4-BE49-F238E27FC236}">
              <a16:creationId xmlns:a16="http://schemas.microsoft.com/office/drawing/2014/main" id="{00000000-0008-0000-0400-00000F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16" name="Retângulo 15">
          <a:hlinkClick xmlns:r="http://schemas.openxmlformats.org/officeDocument/2006/relationships" r:id="rId4"/>
          <a:extLst>
            <a:ext uri="{FF2B5EF4-FFF2-40B4-BE49-F238E27FC236}">
              <a16:creationId xmlns:a16="http://schemas.microsoft.com/office/drawing/2014/main" id="{00000000-0008-0000-0400-000010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17" name="Retângulo 16">
          <a:hlinkClick xmlns:r="http://schemas.openxmlformats.org/officeDocument/2006/relationships" r:id="rId2"/>
          <a:extLst>
            <a:ext uri="{FF2B5EF4-FFF2-40B4-BE49-F238E27FC236}">
              <a16:creationId xmlns:a16="http://schemas.microsoft.com/office/drawing/2014/main" id="{00000000-0008-0000-0400-000011000000}"/>
            </a:ext>
          </a:extLst>
        </xdr:cNvPr>
        <xdr:cNvSpPr>
          <a:spLocks/>
        </xdr:cNvSpPr>
      </xdr:nvSpPr>
      <xdr:spPr>
        <a:xfrm>
          <a:off x="2272233"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3</xdr:col>
      <xdr:colOff>809048</xdr:colOff>
      <xdr:row>1</xdr:row>
      <xdr:rowOff>2910</xdr:rowOff>
    </xdr:to>
    <xdr:sp macro="" textlink="">
      <xdr:nvSpPr>
        <xdr:cNvPr id="18" name="Retângulo 17">
          <a:hlinkClick xmlns:r="http://schemas.openxmlformats.org/officeDocument/2006/relationships" r:id="rId5"/>
          <a:extLst>
            <a:ext uri="{FF2B5EF4-FFF2-40B4-BE49-F238E27FC236}">
              <a16:creationId xmlns:a16="http://schemas.microsoft.com/office/drawing/2014/main" id="{00000000-0008-0000-0400-000012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3</xdr:col>
      <xdr:colOff>826534</xdr:colOff>
      <xdr:row>0</xdr:row>
      <xdr:rowOff>0</xdr:rowOff>
    </xdr:from>
    <xdr:to>
      <xdr:col>4</xdr:col>
      <xdr:colOff>192034</xdr:colOff>
      <xdr:row>1</xdr:row>
      <xdr:rowOff>2910</xdr:rowOff>
    </xdr:to>
    <xdr:sp macro="" textlink="">
      <xdr:nvSpPr>
        <xdr:cNvPr id="19" name="Retângulo 18">
          <a:hlinkClick xmlns:r="http://schemas.openxmlformats.org/officeDocument/2006/relationships" r:id="rId6"/>
          <a:extLst>
            <a:ext uri="{FF2B5EF4-FFF2-40B4-BE49-F238E27FC236}">
              <a16:creationId xmlns:a16="http://schemas.microsoft.com/office/drawing/2014/main" id="{00000000-0008-0000-0400-000013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4</xdr:col>
      <xdr:colOff>209518</xdr:colOff>
      <xdr:row>0</xdr:row>
      <xdr:rowOff>0</xdr:rowOff>
    </xdr:from>
    <xdr:to>
      <xdr:col>4</xdr:col>
      <xdr:colOff>1344084</xdr:colOff>
      <xdr:row>1</xdr:row>
      <xdr:rowOff>2910</xdr:rowOff>
    </xdr:to>
    <xdr:sp macro="" textlink="">
      <xdr:nvSpPr>
        <xdr:cNvPr id="20" name="Retângulo 19">
          <a:hlinkClick xmlns:r="http://schemas.openxmlformats.org/officeDocument/2006/relationships" r:id="rId7"/>
          <a:extLst>
            <a:ext uri="{FF2B5EF4-FFF2-40B4-BE49-F238E27FC236}">
              <a16:creationId xmlns:a16="http://schemas.microsoft.com/office/drawing/2014/main" id="{00000000-0008-0000-0400-000014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5</xdr:col>
      <xdr:colOff>732317</xdr:colOff>
      <xdr:row>0</xdr:row>
      <xdr:rowOff>0</xdr:rowOff>
    </xdr:from>
    <xdr:to>
      <xdr:col>6</xdr:col>
      <xdr:colOff>97817</xdr:colOff>
      <xdr:row>1</xdr:row>
      <xdr:rowOff>2910</xdr:rowOff>
    </xdr:to>
    <xdr:sp macro="" textlink="">
      <xdr:nvSpPr>
        <xdr:cNvPr id="21" name="Retângulo 20">
          <a:hlinkClick xmlns:r="http://schemas.openxmlformats.org/officeDocument/2006/relationships" r:id="rId8"/>
          <a:extLst>
            <a:ext uri="{FF2B5EF4-FFF2-40B4-BE49-F238E27FC236}">
              <a16:creationId xmlns:a16="http://schemas.microsoft.com/office/drawing/2014/main" id="{00000000-0008-0000-0400-000015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94133</xdr:colOff>
      <xdr:row>0</xdr:row>
      <xdr:rowOff>0</xdr:rowOff>
    </xdr:from>
    <xdr:to>
      <xdr:col>7</xdr:col>
      <xdr:colOff>126383</xdr:colOff>
      <xdr:row>1</xdr:row>
      <xdr:rowOff>2910</xdr:rowOff>
    </xdr:to>
    <xdr:sp macro="" textlink="">
      <xdr:nvSpPr>
        <xdr:cNvPr id="22" name="Retângulo 21">
          <a:hlinkClick xmlns:r="http://schemas.openxmlformats.org/officeDocument/2006/relationships" r:id="rId9"/>
          <a:extLst>
            <a:ext uri="{FF2B5EF4-FFF2-40B4-BE49-F238E27FC236}">
              <a16:creationId xmlns:a16="http://schemas.microsoft.com/office/drawing/2014/main" id="{00000000-0008-0000-0400-000016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7</xdr:col>
      <xdr:colOff>143865</xdr:colOff>
      <xdr:row>0</xdr:row>
      <xdr:rowOff>0</xdr:rowOff>
    </xdr:from>
    <xdr:to>
      <xdr:col>8</xdr:col>
      <xdr:colOff>525365</xdr:colOff>
      <xdr:row>1</xdr:row>
      <xdr:rowOff>2910</xdr:rowOff>
    </xdr:to>
    <xdr:sp macro="" textlink="">
      <xdr:nvSpPr>
        <xdr:cNvPr id="25" name="Retângulo 24">
          <a:hlinkClick xmlns:r="http://schemas.openxmlformats.org/officeDocument/2006/relationships" r:id="rId10"/>
          <a:extLst>
            <a:ext uri="{FF2B5EF4-FFF2-40B4-BE49-F238E27FC236}">
              <a16:creationId xmlns:a16="http://schemas.microsoft.com/office/drawing/2014/main" id="{00000000-0008-0000-0400-000019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26" name="Imagem 25">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1</xdr:col>
      <xdr:colOff>0</xdr:colOff>
      <xdr:row>1</xdr:row>
      <xdr:rowOff>21166</xdr:rowOff>
    </xdr:from>
    <xdr:to>
      <xdr:col>2</xdr:col>
      <xdr:colOff>251883</xdr:colOff>
      <xdr:row>1</xdr:row>
      <xdr:rowOff>366183</xdr:rowOff>
    </xdr:to>
    <xdr:pic>
      <xdr:nvPicPr>
        <xdr:cNvPr id="14" name="Imagem 29">
          <a:hlinkClick xmlns:r="http://schemas.openxmlformats.org/officeDocument/2006/relationships" r:id="rId12"/>
          <a:extLst>
            <a:ext uri="{FF2B5EF4-FFF2-40B4-BE49-F238E27FC236}">
              <a16:creationId xmlns:a16="http://schemas.microsoft.com/office/drawing/2014/main" id="{6D625060-E44E-4059-B9ED-BD21747B3B09}"/>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2</xdr:col>
      <xdr:colOff>698504</xdr:colOff>
      <xdr:row>1</xdr:row>
      <xdr:rowOff>95250</xdr:rowOff>
    </xdr:from>
    <xdr:to>
      <xdr:col>2</xdr:col>
      <xdr:colOff>1947337</xdr:colOff>
      <xdr:row>2</xdr:row>
      <xdr:rowOff>13567</xdr:rowOff>
    </xdr:to>
    <xdr:sp macro="" textlink="">
      <xdr:nvSpPr>
        <xdr:cNvPr id="25" name="Retângulo 24">
          <a:hlinkClick xmlns:r="http://schemas.openxmlformats.org/officeDocument/2006/relationships" r:id="rId1"/>
          <a:extLst>
            <a:ext uri="{FF2B5EF4-FFF2-40B4-BE49-F238E27FC236}">
              <a16:creationId xmlns:a16="http://schemas.microsoft.com/office/drawing/2014/main" id="{00000000-0008-0000-0500-000019000000}"/>
            </a:ext>
          </a:extLst>
        </xdr:cNvPr>
        <xdr:cNvSpPr/>
      </xdr:nvSpPr>
      <xdr:spPr>
        <a:xfrm>
          <a:off x="941921" y="592667"/>
          <a:ext cx="124883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OPORTUNIDADES</a:t>
          </a:r>
        </a:p>
      </xdr:txBody>
    </xdr:sp>
    <xdr:clientData/>
  </xdr:twoCellAnchor>
  <xdr:twoCellAnchor editAs="absolute">
    <xdr:from>
      <xdr:col>2</xdr:col>
      <xdr:colOff>1962154</xdr:colOff>
      <xdr:row>1</xdr:row>
      <xdr:rowOff>88901</xdr:rowOff>
    </xdr:from>
    <xdr:to>
      <xdr:col>3</xdr:col>
      <xdr:colOff>211667</xdr:colOff>
      <xdr:row>2</xdr:row>
      <xdr:rowOff>7218</xdr:rowOff>
    </xdr:to>
    <xdr:sp macro="" textlink="">
      <xdr:nvSpPr>
        <xdr:cNvPr id="26" name="Retângulo 25">
          <a:hlinkClick xmlns:r="http://schemas.openxmlformats.org/officeDocument/2006/relationships" r:id="rId2"/>
          <a:extLst>
            <a:ext uri="{FF2B5EF4-FFF2-40B4-BE49-F238E27FC236}">
              <a16:creationId xmlns:a16="http://schemas.microsoft.com/office/drawing/2014/main" id="{00000000-0008-0000-0500-00001A000000}"/>
            </a:ext>
          </a:extLst>
        </xdr:cNvPr>
        <xdr:cNvSpPr/>
      </xdr:nvSpPr>
      <xdr:spPr>
        <a:xfrm>
          <a:off x="2205571" y="586318"/>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AMENAZAS</a:t>
          </a:r>
        </a:p>
      </xdr:txBody>
    </xdr:sp>
    <xdr:clientData/>
  </xdr:twoCellAnchor>
  <xdr:twoCellAnchor editAs="absolute">
    <xdr:from>
      <xdr:col>4</xdr:col>
      <xdr:colOff>1359918</xdr:colOff>
      <xdr:row>0</xdr:row>
      <xdr:rowOff>0</xdr:rowOff>
    </xdr:from>
    <xdr:to>
      <xdr:col>5</xdr:col>
      <xdr:colOff>725418</xdr:colOff>
      <xdr:row>1</xdr:row>
      <xdr:rowOff>2910</xdr:rowOff>
    </xdr:to>
    <xdr:sp macro="" textlink="">
      <xdr:nvSpPr>
        <xdr:cNvPr id="27" name="Retângulo 26">
          <a:hlinkClick xmlns:r="http://schemas.openxmlformats.org/officeDocument/2006/relationships" r:id="rId3"/>
          <a:extLst>
            <a:ext uri="{FF2B5EF4-FFF2-40B4-BE49-F238E27FC236}">
              <a16:creationId xmlns:a16="http://schemas.microsoft.com/office/drawing/2014/main" id="{00000000-0008-0000-0500-00001B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28" name="Retângulo 27">
          <a:hlinkClick xmlns:r="http://schemas.openxmlformats.org/officeDocument/2006/relationships" r:id="rId4"/>
          <a:extLst>
            <a:ext uri="{FF2B5EF4-FFF2-40B4-BE49-F238E27FC236}">
              <a16:creationId xmlns:a16="http://schemas.microsoft.com/office/drawing/2014/main" id="{00000000-0008-0000-0500-00001C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29" name="Retângulo 28">
          <a:hlinkClick xmlns:r="http://schemas.openxmlformats.org/officeDocument/2006/relationships" r:id="rId5"/>
          <a:extLst>
            <a:ext uri="{FF2B5EF4-FFF2-40B4-BE49-F238E27FC236}">
              <a16:creationId xmlns:a16="http://schemas.microsoft.com/office/drawing/2014/main" id="{00000000-0008-0000-0500-00001D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3</xdr:col>
      <xdr:colOff>809048</xdr:colOff>
      <xdr:row>1</xdr:row>
      <xdr:rowOff>2910</xdr:rowOff>
    </xdr:to>
    <xdr:sp macro="" textlink="">
      <xdr:nvSpPr>
        <xdr:cNvPr id="30" name="Retângulo 29">
          <a:hlinkClick xmlns:r="http://schemas.openxmlformats.org/officeDocument/2006/relationships" r:id="rId1"/>
          <a:extLst>
            <a:ext uri="{FF2B5EF4-FFF2-40B4-BE49-F238E27FC236}">
              <a16:creationId xmlns:a16="http://schemas.microsoft.com/office/drawing/2014/main" id="{00000000-0008-0000-0500-00001E000000}"/>
            </a:ext>
          </a:extLst>
        </xdr:cNvPr>
        <xdr:cNvSpPr>
          <a:spLocks/>
        </xdr:cNvSpPr>
      </xdr:nvSpPr>
      <xdr:spPr>
        <a:xfrm>
          <a:off x="3359131"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3</xdr:col>
      <xdr:colOff>826534</xdr:colOff>
      <xdr:row>0</xdr:row>
      <xdr:rowOff>0</xdr:rowOff>
    </xdr:from>
    <xdr:to>
      <xdr:col>4</xdr:col>
      <xdr:colOff>192034</xdr:colOff>
      <xdr:row>1</xdr:row>
      <xdr:rowOff>2910</xdr:rowOff>
    </xdr:to>
    <xdr:sp macro="" textlink="">
      <xdr:nvSpPr>
        <xdr:cNvPr id="31" name="Retângulo 30">
          <a:hlinkClick xmlns:r="http://schemas.openxmlformats.org/officeDocument/2006/relationships" r:id="rId6"/>
          <a:extLst>
            <a:ext uri="{FF2B5EF4-FFF2-40B4-BE49-F238E27FC236}">
              <a16:creationId xmlns:a16="http://schemas.microsoft.com/office/drawing/2014/main" id="{00000000-0008-0000-0500-00001F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4</xdr:col>
      <xdr:colOff>209518</xdr:colOff>
      <xdr:row>0</xdr:row>
      <xdr:rowOff>0</xdr:rowOff>
    </xdr:from>
    <xdr:to>
      <xdr:col>4</xdr:col>
      <xdr:colOff>1344084</xdr:colOff>
      <xdr:row>1</xdr:row>
      <xdr:rowOff>2910</xdr:rowOff>
    </xdr:to>
    <xdr:sp macro="" textlink="">
      <xdr:nvSpPr>
        <xdr:cNvPr id="32" name="Retângulo 31">
          <a:hlinkClick xmlns:r="http://schemas.openxmlformats.org/officeDocument/2006/relationships" r:id="rId7"/>
          <a:extLst>
            <a:ext uri="{FF2B5EF4-FFF2-40B4-BE49-F238E27FC236}">
              <a16:creationId xmlns:a16="http://schemas.microsoft.com/office/drawing/2014/main" id="{00000000-0008-0000-0500-000020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5</xdr:col>
      <xdr:colOff>732317</xdr:colOff>
      <xdr:row>0</xdr:row>
      <xdr:rowOff>0</xdr:rowOff>
    </xdr:from>
    <xdr:to>
      <xdr:col>6</xdr:col>
      <xdr:colOff>97817</xdr:colOff>
      <xdr:row>1</xdr:row>
      <xdr:rowOff>2910</xdr:rowOff>
    </xdr:to>
    <xdr:sp macro="" textlink="">
      <xdr:nvSpPr>
        <xdr:cNvPr id="33" name="Retângulo 32">
          <a:hlinkClick xmlns:r="http://schemas.openxmlformats.org/officeDocument/2006/relationships" r:id="rId8"/>
          <a:extLst>
            <a:ext uri="{FF2B5EF4-FFF2-40B4-BE49-F238E27FC236}">
              <a16:creationId xmlns:a16="http://schemas.microsoft.com/office/drawing/2014/main" id="{00000000-0008-0000-0500-000021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94133</xdr:colOff>
      <xdr:row>0</xdr:row>
      <xdr:rowOff>0</xdr:rowOff>
    </xdr:from>
    <xdr:to>
      <xdr:col>7</xdr:col>
      <xdr:colOff>126383</xdr:colOff>
      <xdr:row>1</xdr:row>
      <xdr:rowOff>2910</xdr:rowOff>
    </xdr:to>
    <xdr:sp macro="" textlink="">
      <xdr:nvSpPr>
        <xdr:cNvPr id="34" name="Retângulo 33">
          <a:hlinkClick xmlns:r="http://schemas.openxmlformats.org/officeDocument/2006/relationships" r:id="rId9"/>
          <a:extLst>
            <a:ext uri="{FF2B5EF4-FFF2-40B4-BE49-F238E27FC236}">
              <a16:creationId xmlns:a16="http://schemas.microsoft.com/office/drawing/2014/main" id="{00000000-0008-0000-0500-000022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7</xdr:col>
      <xdr:colOff>143865</xdr:colOff>
      <xdr:row>0</xdr:row>
      <xdr:rowOff>0</xdr:rowOff>
    </xdr:from>
    <xdr:to>
      <xdr:col>8</xdr:col>
      <xdr:colOff>525365</xdr:colOff>
      <xdr:row>1</xdr:row>
      <xdr:rowOff>2910</xdr:rowOff>
    </xdr:to>
    <xdr:sp macro="" textlink="">
      <xdr:nvSpPr>
        <xdr:cNvPr id="35" name="Retângulo 34">
          <a:hlinkClick xmlns:r="http://schemas.openxmlformats.org/officeDocument/2006/relationships" r:id="rId10"/>
          <a:extLst>
            <a:ext uri="{FF2B5EF4-FFF2-40B4-BE49-F238E27FC236}">
              <a16:creationId xmlns:a16="http://schemas.microsoft.com/office/drawing/2014/main" id="{00000000-0008-0000-0500-000023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36" name="Imagem 35">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1</xdr:col>
      <xdr:colOff>0</xdr:colOff>
      <xdr:row>1</xdr:row>
      <xdr:rowOff>21166</xdr:rowOff>
    </xdr:from>
    <xdr:to>
      <xdr:col>2</xdr:col>
      <xdr:colOff>251883</xdr:colOff>
      <xdr:row>1</xdr:row>
      <xdr:rowOff>366183</xdr:rowOff>
    </xdr:to>
    <xdr:pic>
      <xdr:nvPicPr>
        <xdr:cNvPr id="14" name="Imagem 29">
          <a:hlinkClick xmlns:r="http://schemas.openxmlformats.org/officeDocument/2006/relationships" r:id="rId12"/>
          <a:extLst>
            <a:ext uri="{FF2B5EF4-FFF2-40B4-BE49-F238E27FC236}">
              <a16:creationId xmlns:a16="http://schemas.microsoft.com/office/drawing/2014/main" id="{4DFDB1CE-C4D2-49A0-AD58-77E26280FB2E}"/>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2</xdr:col>
      <xdr:colOff>698504</xdr:colOff>
      <xdr:row>1</xdr:row>
      <xdr:rowOff>95250</xdr:rowOff>
    </xdr:from>
    <xdr:to>
      <xdr:col>2</xdr:col>
      <xdr:colOff>1947337</xdr:colOff>
      <xdr:row>2</xdr:row>
      <xdr:rowOff>13567</xdr:rowOff>
    </xdr:to>
    <xdr:sp macro="" textlink="">
      <xdr:nvSpPr>
        <xdr:cNvPr id="23" name="Retângulo 22">
          <a:hlinkClick xmlns:r="http://schemas.openxmlformats.org/officeDocument/2006/relationships" r:id="rId1"/>
          <a:extLst>
            <a:ext uri="{FF2B5EF4-FFF2-40B4-BE49-F238E27FC236}">
              <a16:creationId xmlns:a16="http://schemas.microsoft.com/office/drawing/2014/main" id="{00000000-0008-0000-0600-000017000000}"/>
            </a:ext>
          </a:extLst>
        </xdr:cNvPr>
        <xdr:cNvSpPr/>
      </xdr:nvSpPr>
      <xdr:spPr>
        <a:xfrm>
          <a:off x="941921" y="592667"/>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OPORTUNIDADES</a:t>
          </a:r>
        </a:p>
      </xdr:txBody>
    </xdr:sp>
    <xdr:clientData/>
  </xdr:twoCellAnchor>
  <xdr:twoCellAnchor editAs="absolute">
    <xdr:from>
      <xdr:col>2</xdr:col>
      <xdr:colOff>1962154</xdr:colOff>
      <xdr:row>1</xdr:row>
      <xdr:rowOff>88901</xdr:rowOff>
    </xdr:from>
    <xdr:to>
      <xdr:col>3</xdr:col>
      <xdr:colOff>211667</xdr:colOff>
      <xdr:row>2</xdr:row>
      <xdr:rowOff>7218</xdr:rowOff>
    </xdr:to>
    <xdr:sp macro="" textlink="">
      <xdr:nvSpPr>
        <xdr:cNvPr id="24" name="Retângulo 23">
          <a:hlinkClick xmlns:r="http://schemas.openxmlformats.org/officeDocument/2006/relationships" r:id="rId2"/>
          <a:extLst>
            <a:ext uri="{FF2B5EF4-FFF2-40B4-BE49-F238E27FC236}">
              <a16:creationId xmlns:a16="http://schemas.microsoft.com/office/drawing/2014/main" id="{00000000-0008-0000-0600-000018000000}"/>
            </a:ext>
          </a:extLst>
        </xdr:cNvPr>
        <xdr:cNvSpPr/>
      </xdr:nvSpPr>
      <xdr:spPr>
        <a:xfrm>
          <a:off x="2205571" y="586318"/>
          <a:ext cx="163617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AMENAZAS</a:t>
          </a:r>
        </a:p>
      </xdr:txBody>
    </xdr:sp>
    <xdr:clientData/>
  </xdr:twoCellAnchor>
  <xdr:twoCellAnchor editAs="absolute">
    <xdr:from>
      <xdr:col>4</xdr:col>
      <xdr:colOff>1359918</xdr:colOff>
      <xdr:row>0</xdr:row>
      <xdr:rowOff>0</xdr:rowOff>
    </xdr:from>
    <xdr:to>
      <xdr:col>5</xdr:col>
      <xdr:colOff>725418</xdr:colOff>
      <xdr:row>1</xdr:row>
      <xdr:rowOff>2910</xdr:rowOff>
    </xdr:to>
    <xdr:sp macro="" textlink="">
      <xdr:nvSpPr>
        <xdr:cNvPr id="25" name="Retângulo 24">
          <a:hlinkClick xmlns:r="http://schemas.openxmlformats.org/officeDocument/2006/relationships" r:id="rId3"/>
          <a:extLst>
            <a:ext uri="{FF2B5EF4-FFF2-40B4-BE49-F238E27FC236}">
              <a16:creationId xmlns:a16="http://schemas.microsoft.com/office/drawing/2014/main" id="{00000000-0008-0000-0600-000019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26" name="Retângulo 25">
          <a:hlinkClick xmlns:r="http://schemas.openxmlformats.org/officeDocument/2006/relationships" r:id="rId4"/>
          <a:extLst>
            <a:ext uri="{FF2B5EF4-FFF2-40B4-BE49-F238E27FC236}">
              <a16:creationId xmlns:a16="http://schemas.microsoft.com/office/drawing/2014/main" id="{00000000-0008-0000-0600-00001A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27" name="Retângulo 26">
          <a:hlinkClick xmlns:r="http://schemas.openxmlformats.org/officeDocument/2006/relationships" r:id="rId5"/>
          <a:extLst>
            <a:ext uri="{FF2B5EF4-FFF2-40B4-BE49-F238E27FC236}">
              <a16:creationId xmlns:a16="http://schemas.microsoft.com/office/drawing/2014/main" id="{00000000-0008-0000-0600-00001B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3</xdr:col>
      <xdr:colOff>809048</xdr:colOff>
      <xdr:row>1</xdr:row>
      <xdr:rowOff>2910</xdr:rowOff>
    </xdr:to>
    <xdr:sp macro="" textlink="">
      <xdr:nvSpPr>
        <xdr:cNvPr id="28" name="Retângulo 27">
          <a:hlinkClick xmlns:r="http://schemas.openxmlformats.org/officeDocument/2006/relationships" r:id="rId2"/>
          <a:extLst>
            <a:ext uri="{FF2B5EF4-FFF2-40B4-BE49-F238E27FC236}">
              <a16:creationId xmlns:a16="http://schemas.microsoft.com/office/drawing/2014/main" id="{00000000-0008-0000-0600-00001C000000}"/>
            </a:ext>
          </a:extLst>
        </xdr:cNvPr>
        <xdr:cNvSpPr>
          <a:spLocks/>
        </xdr:cNvSpPr>
      </xdr:nvSpPr>
      <xdr:spPr>
        <a:xfrm>
          <a:off x="3359131"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3</xdr:col>
      <xdr:colOff>826534</xdr:colOff>
      <xdr:row>0</xdr:row>
      <xdr:rowOff>0</xdr:rowOff>
    </xdr:from>
    <xdr:to>
      <xdr:col>4</xdr:col>
      <xdr:colOff>192034</xdr:colOff>
      <xdr:row>1</xdr:row>
      <xdr:rowOff>2910</xdr:rowOff>
    </xdr:to>
    <xdr:sp macro="" textlink="">
      <xdr:nvSpPr>
        <xdr:cNvPr id="29" name="Retângulo 28">
          <a:hlinkClick xmlns:r="http://schemas.openxmlformats.org/officeDocument/2006/relationships" r:id="rId6"/>
          <a:extLst>
            <a:ext uri="{FF2B5EF4-FFF2-40B4-BE49-F238E27FC236}">
              <a16:creationId xmlns:a16="http://schemas.microsoft.com/office/drawing/2014/main" id="{00000000-0008-0000-0600-00001D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4</xdr:col>
      <xdr:colOff>209518</xdr:colOff>
      <xdr:row>0</xdr:row>
      <xdr:rowOff>0</xdr:rowOff>
    </xdr:from>
    <xdr:to>
      <xdr:col>4</xdr:col>
      <xdr:colOff>1344084</xdr:colOff>
      <xdr:row>1</xdr:row>
      <xdr:rowOff>2910</xdr:rowOff>
    </xdr:to>
    <xdr:sp macro="" textlink="">
      <xdr:nvSpPr>
        <xdr:cNvPr id="30" name="Retângulo 29">
          <a:hlinkClick xmlns:r="http://schemas.openxmlformats.org/officeDocument/2006/relationships" r:id="rId7"/>
          <a:extLst>
            <a:ext uri="{FF2B5EF4-FFF2-40B4-BE49-F238E27FC236}">
              <a16:creationId xmlns:a16="http://schemas.microsoft.com/office/drawing/2014/main" id="{00000000-0008-0000-0600-00001E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5</xdr:col>
      <xdr:colOff>732317</xdr:colOff>
      <xdr:row>0</xdr:row>
      <xdr:rowOff>0</xdr:rowOff>
    </xdr:from>
    <xdr:to>
      <xdr:col>6</xdr:col>
      <xdr:colOff>97817</xdr:colOff>
      <xdr:row>1</xdr:row>
      <xdr:rowOff>2910</xdr:rowOff>
    </xdr:to>
    <xdr:sp macro="" textlink="">
      <xdr:nvSpPr>
        <xdr:cNvPr id="31" name="Retângulo 30">
          <a:hlinkClick xmlns:r="http://schemas.openxmlformats.org/officeDocument/2006/relationships" r:id="rId8"/>
          <a:extLst>
            <a:ext uri="{FF2B5EF4-FFF2-40B4-BE49-F238E27FC236}">
              <a16:creationId xmlns:a16="http://schemas.microsoft.com/office/drawing/2014/main" id="{00000000-0008-0000-0600-00001F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6</xdr:col>
      <xdr:colOff>94133</xdr:colOff>
      <xdr:row>0</xdr:row>
      <xdr:rowOff>0</xdr:rowOff>
    </xdr:from>
    <xdr:to>
      <xdr:col>7</xdr:col>
      <xdr:colOff>126383</xdr:colOff>
      <xdr:row>1</xdr:row>
      <xdr:rowOff>2910</xdr:rowOff>
    </xdr:to>
    <xdr:sp macro="" textlink="">
      <xdr:nvSpPr>
        <xdr:cNvPr id="32" name="Retângulo 31">
          <a:hlinkClick xmlns:r="http://schemas.openxmlformats.org/officeDocument/2006/relationships" r:id="rId9"/>
          <a:extLst>
            <a:ext uri="{FF2B5EF4-FFF2-40B4-BE49-F238E27FC236}">
              <a16:creationId xmlns:a16="http://schemas.microsoft.com/office/drawing/2014/main" id="{00000000-0008-0000-0600-000020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7</xdr:col>
      <xdr:colOff>143865</xdr:colOff>
      <xdr:row>0</xdr:row>
      <xdr:rowOff>0</xdr:rowOff>
    </xdr:from>
    <xdr:to>
      <xdr:col>8</xdr:col>
      <xdr:colOff>525365</xdr:colOff>
      <xdr:row>1</xdr:row>
      <xdr:rowOff>2910</xdr:rowOff>
    </xdr:to>
    <xdr:sp macro="" textlink="">
      <xdr:nvSpPr>
        <xdr:cNvPr id="33" name="Retângulo 32">
          <a:hlinkClick xmlns:r="http://schemas.openxmlformats.org/officeDocument/2006/relationships" r:id="rId10"/>
          <a:extLst>
            <a:ext uri="{FF2B5EF4-FFF2-40B4-BE49-F238E27FC236}">
              <a16:creationId xmlns:a16="http://schemas.microsoft.com/office/drawing/2014/main" id="{00000000-0008-0000-0600-000021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36" name="Imagem 35">
          <a:extLst>
            <a:ext uri="{FF2B5EF4-FFF2-40B4-BE49-F238E27FC236}">
              <a16:creationId xmlns:a16="http://schemas.microsoft.com/office/drawing/2014/main" id="{00000000-0008-0000-0600-00002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1</xdr:col>
      <xdr:colOff>0</xdr:colOff>
      <xdr:row>1</xdr:row>
      <xdr:rowOff>21166</xdr:rowOff>
    </xdr:from>
    <xdr:to>
      <xdr:col>2</xdr:col>
      <xdr:colOff>251883</xdr:colOff>
      <xdr:row>1</xdr:row>
      <xdr:rowOff>366183</xdr:rowOff>
    </xdr:to>
    <xdr:pic>
      <xdr:nvPicPr>
        <xdr:cNvPr id="14" name="Imagem 29">
          <a:hlinkClick xmlns:r="http://schemas.openxmlformats.org/officeDocument/2006/relationships" r:id="rId12"/>
          <a:extLst>
            <a:ext uri="{FF2B5EF4-FFF2-40B4-BE49-F238E27FC236}">
              <a16:creationId xmlns:a16="http://schemas.microsoft.com/office/drawing/2014/main" id="{8C34ACB4-4658-45E5-9002-7AD3C9FAC8B1}"/>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2</xdr:col>
      <xdr:colOff>698504</xdr:colOff>
      <xdr:row>1</xdr:row>
      <xdr:rowOff>95250</xdr:rowOff>
    </xdr:from>
    <xdr:to>
      <xdr:col>2</xdr:col>
      <xdr:colOff>1947337</xdr:colOff>
      <xdr:row>2</xdr:row>
      <xdr:rowOff>13567</xdr:rowOff>
    </xdr:to>
    <xdr:sp macro="" textlink="">
      <xdr:nvSpPr>
        <xdr:cNvPr id="21" name="Retângulo 20">
          <a:hlinkClick xmlns:r="http://schemas.openxmlformats.org/officeDocument/2006/relationships" r:id="rId1"/>
          <a:extLst>
            <a:ext uri="{FF2B5EF4-FFF2-40B4-BE49-F238E27FC236}">
              <a16:creationId xmlns:a16="http://schemas.microsoft.com/office/drawing/2014/main" id="{00000000-0008-0000-0700-000015000000}"/>
            </a:ext>
          </a:extLst>
        </xdr:cNvPr>
        <xdr:cNvSpPr/>
      </xdr:nvSpPr>
      <xdr:spPr>
        <a:xfrm>
          <a:off x="941921" y="592667"/>
          <a:ext cx="124883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TOP 5</a:t>
          </a:r>
        </a:p>
      </xdr:txBody>
    </xdr:sp>
    <xdr:clientData/>
  </xdr:twoCellAnchor>
  <xdr:twoCellAnchor editAs="absolute">
    <xdr:from>
      <xdr:col>4</xdr:col>
      <xdr:colOff>936584</xdr:colOff>
      <xdr:row>0</xdr:row>
      <xdr:rowOff>0</xdr:rowOff>
    </xdr:from>
    <xdr:to>
      <xdr:col>4</xdr:col>
      <xdr:colOff>2016584</xdr:colOff>
      <xdr:row>1</xdr:row>
      <xdr:rowOff>2910</xdr:rowOff>
    </xdr:to>
    <xdr:sp macro="" textlink="">
      <xdr:nvSpPr>
        <xdr:cNvPr id="23" name="Retângulo 22">
          <a:hlinkClick xmlns:r="http://schemas.openxmlformats.org/officeDocument/2006/relationships" r:id="rId2"/>
          <a:extLst>
            <a:ext uri="{FF2B5EF4-FFF2-40B4-BE49-F238E27FC236}">
              <a16:creationId xmlns:a16="http://schemas.microsoft.com/office/drawing/2014/main" id="{00000000-0008-0000-0700-000017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24" name="Retângulo 23">
          <a:hlinkClick xmlns:r="http://schemas.openxmlformats.org/officeDocument/2006/relationships" r:id="rId3"/>
          <a:extLst>
            <a:ext uri="{FF2B5EF4-FFF2-40B4-BE49-F238E27FC236}">
              <a16:creationId xmlns:a16="http://schemas.microsoft.com/office/drawing/2014/main" id="{00000000-0008-0000-0700-000018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2</xdr:col>
      <xdr:colOff>3108816</xdr:colOff>
      <xdr:row>1</xdr:row>
      <xdr:rowOff>2910</xdr:rowOff>
    </xdr:to>
    <xdr:sp macro="" textlink="">
      <xdr:nvSpPr>
        <xdr:cNvPr id="25" name="Retângulo 24">
          <a:hlinkClick xmlns:r="http://schemas.openxmlformats.org/officeDocument/2006/relationships" r:id="rId4"/>
          <a:extLst>
            <a:ext uri="{FF2B5EF4-FFF2-40B4-BE49-F238E27FC236}">
              <a16:creationId xmlns:a16="http://schemas.microsoft.com/office/drawing/2014/main" id="{00000000-0008-0000-0700-000019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2</xdr:col>
      <xdr:colOff>3115714</xdr:colOff>
      <xdr:row>0</xdr:row>
      <xdr:rowOff>0</xdr:rowOff>
    </xdr:from>
    <xdr:to>
      <xdr:col>2</xdr:col>
      <xdr:colOff>4195714</xdr:colOff>
      <xdr:row>1</xdr:row>
      <xdr:rowOff>2910</xdr:rowOff>
    </xdr:to>
    <xdr:sp macro="" textlink="">
      <xdr:nvSpPr>
        <xdr:cNvPr id="26" name="Retângulo 25">
          <a:hlinkClick xmlns:r="http://schemas.openxmlformats.org/officeDocument/2006/relationships" r:id="rId5"/>
          <a:extLst>
            <a:ext uri="{FF2B5EF4-FFF2-40B4-BE49-F238E27FC236}">
              <a16:creationId xmlns:a16="http://schemas.microsoft.com/office/drawing/2014/main" id="{00000000-0008-0000-0700-00001A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2</xdr:col>
      <xdr:colOff>4213200</xdr:colOff>
      <xdr:row>0</xdr:row>
      <xdr:rowOff>0</xdr:rowOff>
    </xdr:from>
    <xdr:to>
      <xdr:col>3</xdr:col>
      <xdr:colOff>530700</xdr:colOff>
      <xdr:row>1</xdr:row>
      <xdr:rowOff>2910</xdr:rowOff>
    </xdr:to>
    <xdr:sp macro="" textlink="">
      <xdr:nvSpPr>
        <xdr:cNvPr id="27" name="Retângulo 26">
          <a:hlinkClick xmlns:r="http://schemas.openxmlformats.org/officeDocument/2006/relationships" r:id="rId1"/>
          <a:extLst>
            <a:ext uri="{FF2B5EF4-FFF2-40B4-BE49-F238E27FC236}">
              <a16:creationId xmlns:a16="http://schemas.microsoft.com/office/drawing/2014/main" id="{00000000-0008-0000-0700-00001B000000}"/>
            </a:ext>
          </a:extLst>
        </xdr:cNvPr>
        <xdr:cNvSpPr>
          <a:spLocks/>
        </xdr:cNvSpPr>
      </xdr:nvSpPr>
      <xdr:spPr>
        <a:xfrm>
          <a:off x="4456617" y="0"/>
          <a:ext cx="108000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3</xdr:col>
      <xdr:colOff>548184</xdr:colOff>
      <xdr:row>0</xdr:row>
      <xdr:rowOff>0</xdr:rowOff>
    </xdr:from>
    <xdr:to>
      <xdr:col>4</xdr:col>
      <xdr:colOff>920750</xdr:colOff>
      <xdr:row>1</xdr:row>
      <xdr:rowOff>2910</xdr:rowOff>
    </xdr:to>
    <xdr:sp macro="" textlink="">
      <xdr:nvSpPr>
        <xdr:cNvPr id="28" name="Retângulo 27">
          <a:hlinkClick xmlns:r="http://schemas.openxmlformats.org/officeDocument/2006/relationships" r:id="rId6"/>
          <a:extLst>
            <a:ext uri="{FF2B5EF4-FFF2-40B4-BE49-F238E27FC236}">
              <a16:creationId xmlns:a16="http://schemas.microsoft.com/office/drawing/2014/main" id="{00000000-0008-0000-0700-00001C000000}"/>
            </a:ext>
          </a:extLst>
        </xdr:cNvPr>
        <xdr:cNvSpPr>
          <a:spLocks/>
        </xdr:cNvSpPr>
      </xdr:nvSpPr>
      <xdr:spPr>
        <a:xfrm>
          <a:off x="5554101" y="0"/>
          <a:ext cx="113456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4</xdr:col>
      <xdr:colOff>2023483</xdr:colOff>
      <xdr:row>0</xdr:row>
      <xdr:rowOff>0</xdr:rowOff>
    </xdr:from>
    <xdr:to>
      <xdr:col>4</xdr:col>
      <xdr:colOff>3103483</xdr:colOff>
      <xdr:row>1</xdr:row>
      <xdr:rowOff>2910</xdr:rowOff>
    </xdr:to>
    <xdr:sp macro="" textlink="">
      <xdr:nvSpPr>
        <xdr:cNvPr id="29" name="Retângulo 28">
          <a:hlinkClick xmlns:r="http://schemas.openxmlformats.org/officeDocument/2006/relationships" r:id="rId7"/>
          <a:extLst>
            <a:ext uri="{FF2B5EF4-FFF2-40B4-BE49-F238E27FC236}">
              <a16:creationId xmlns:a16="http://schemas.microsoft.com/office/drawing/2014/main" id="{00000000-0008-0000-0700-00001D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4</xdr:col>
      <xdr:colOff>3099799</xdr:colOff>
      <xdr:row>0</xdr:row>
      <xdr:rowOff>0</xdr:rowOff>
    </xdr:from>
    <xdr:to>
      <xdr:col>4</xdr:col>
      <xdr:colOff>4179799</xdr:colOff>
      <xdr:row>1</xdr:row>
      <xdr:rowOff>2910</xdr:rowOff>
    </xdr:to>
    <xdr:sp macro="" textlink="">
      <xdr:nvSpPr>
        <xdr:cNvPr id="30" name="Retângulo 29">
          <a:hlinkClick xmlns:r="http://schemas.openxmlformats.org/officeDocument/2006/relationships" r:id="rId8"/>
          <a:extLst>
            <a:ext uri="{FF2B5EF4-FFF2-40B4-BE49-F238E27FC236}">
              <a16:creationId xmlns:a16="http://schemas.microsoft.com/office/drawing/2014/main" id="{00000000-0008-0000-0700-00001E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4</xdr:col>
      <xdr:colOff>4197281</xdr:colOff>
      <xdr:row>0</xdr:row>
      <xdr:rowOff>0</xdr:rowOff>
    </xdr:from>
    <xdr:to>
      <xdr:col>5</xdr:col>
      <xdr:colOff>514781</xdr:colOff>
      <xdr:row>1</xdr:row>
      <xdr:rowOff>2910</xdr:rowOff>
    </xdr:to>
    <xdr:sp macro="" textlink="">
      <xdr:nvSpPr>
        <xdr:cNvPr id="31" name="Retângulo 30">
          <a:hlinkClick xmlns:r="http://schemas.openxmlformats.org/officeDocument/2006/relationships" r:id="rId9"/>
          <a:extLst>
            <a:ext uri="{FF2B5EF4-FFF2-40B4-BE49-F238E27FC236}">
              <a16:creationId xmlns:a16="http://schemas.microsoft.com/office/drawing/2014/main" id="{00000000-0008-0000-0700-00001F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32" name="Imagem 31">
          <a:extLst>
            <a:ext uri="{FF2B5EF4-FFF2-40B4-BE49-F238E27FC236}">
              <a16:creationId xmlns:a16="http://schemas.microsoft.com/office/drawing/2014/main" id="{00000000-0008-0000-0700-000020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1</xdr:col>
      <xdr:colOff>0</xdr:colOff>
      <xdr:row>1</xdr:row>
      <xdr:rowOff>21166</xdr:rowOff>
    </xdr:from>
    <xdr:to>
      <xdr:col>2</xdr:col>
      <xdr:colOff>251883</xdr:colOff>
      <xdr:row>1</xdr:row>
      <xdr:rowOff>366183</xdr:rowOff>
    </xdr:to>
    <xdr:pic>
      <xdr:nvPicPr>
        <xdr:cNvPr id="13" name="Imagem 29">
          <a:hlinkClick xmlns:r="http://schemas.openxmlformats.org/officeDocument/2006/relationships" r:id="rId11"/>
          <a:extLst>
            <a:ext uri="{FF2B5EF4-FFF2-40B4-BE49-F238E27FC236}">
              <a16:creationId xmlns:a16="http://schemas.microsoft.com/office/drawing/2014/main" id="{2D696E37-7502-4DEA-A492-83148B3AE55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2</xdr:col>
      <xdr:colOff>698504</xdr:colOff>
      <xdr:row>1</xdr:row>
      <xdr:rowOff>95250</xdr:rowOff>
    </xdr:from>
    <xdr:to>
      <xdr:col>2</xdr:col>
      <xdr:colOff>1947337</xdr:colOff>
      <xdr:row>2</xdr:row>
      <xdr:rowOff>13567</xdr:rowOff>
    </xdr:to>
    <xdr:sp macro="" textlink="">
      <xdr:nvSpPr>
        <xdr:cNvPr id="36" name="Retângulo 35">
          <a:hlinkClick xmlns:r="http://schemas.openxmlformats.org/officeDocument/2006/relationships" r:id="rId1"/>
          <a:extLst>
            <a:ext uri="{FF2B5EF4-FFF2-40B4-BE49-F238E27FC236}">
              <a16:creationId xmlns:a16="http://schemas.microsoft.com/office/drawing/2014/main" id="{00000000-0008-0000-0800-000024000000}"/>
            </a:ext>
          </a:extLst>
        </xdr:cNvPr>
        <xdr:cNvSpPr/>
      </xdr:nvSpPr>
      <xdr:spPr>
        <a:xfrm>
          <a:off x="941921" y="592667"/>
          <a:ext cx="124883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DOFA CRUZADA</a:t>
          </a:r>
        </a:p>
      </xdr:txBody>
    </xdr:sp>
    <xdr:clientData/>
  </xdr:twoCellAnchor>
  <xdr:twoCellAnchor editAs="absolute">
    <xdr:from>
      <xdr:col>6</xdr:col>
      <xdr:colOff>26418</xdr:colOff>
      <xdr:row>0</xdr:row>
      <xdr:rowOff>0</xdr:rowOff>
    </xdr:from>
    <xdr:to>
      <xdr:col>6</xdr:col>
      <xdr:colOff>1106418</xdr:colOff>
      <xdr:row>1</xdr:row>
      <xdr:rowOff>2910</xdr:rowOff>
    </xdr:to>
    <xdr:sp macro="" textlink="">
      <xdr:nvSpPr>
        <xdr:cNvPr id="24" name="Retângulo 23">
          <a:hlinkClick xmlns:r="http://schemas.openxmlformats.org/officeDocument/2006/relationships" r:id="rId2"/>
          <a:extLst>
            <a:ext uri="{FF2B5EF4-FFF2-40B4-BE49-F238E27FC236}">
              <a16:creationId xmlns:a16="http://schemas.microsoft.com/office/drawing/2014/main" id="{00000000-0008-0000-0800-000018000000}"/>
            </a:ext>
          </a:extLst>
        </xdr:cNvPr>
        <xdr:cNvSpPr>
          <a:spLocks/>
        </xdr:cNvSpPr>
      </xdr:nvSpPr>
      <xdr:spPr>
        <a:xfrm>
          <a:off x="6704501"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PLANES DE ACCIÓN</a:t>
          </a:r>
        </a:p>
      </xdr:txBody>
    </xdr:sp>
    <xdr:clientData/>
  </xdr:twoCellAnchor>
  <xdr:twoCellAnchor editAs="absolute">
    <xdr:from>
      <xdr:col>2</xdr:col>
      <xdr:colOff>941915</xdr:colOff>
      <xdr:row>0</xdr:row>
      <xdr:rowOff>0</xdr:rowOff>
    </xdr:from>
    <xdr:to>
      <xdr:col>2</xdr:col>
      <xdr:colOff>2021915</xdr:colOff>
      <xdr:row>1</xdr:row>
      <xdr:rowOff>2910</xdr:rowOff>
    </xdr:to>
    <xdr:sp macro="" textlink="">
      <xdr:nvSpPr>
        <xdr:cNvPr id="25" name="Retângulo 24">
          <a:hlinkClick xmlns:r="http://schemas.openxmlformats.org/officeDocument/2006/relationships" r:id="rId3"/>
          <a:extLst>
            <a:ext uri="{FF2B5EF4-FFF2-40B4-BE49-F238E27FC236}">
              <a16:creationId xmlns:a16="http://schemas.microsoft.com/office/drawing/2014/main" id="{00000000-0008-0000-0800-000019000000}"/>
            </a:ext>
          </a:extLst>
        </xdr:cNvPr>
        <xdr:cNvSpPr>
          <a:spLocks/>
        </xdr:cNvSpPr>
      </xdr:nvSpPr>
      <xdr:spPr>
        <a:xfrm>
          <a:off x="1185332"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CATASTROS</a:t>
          </a:r>
        </a:p>
      </xdr:txBody>
    </xdr:sp>
    <xdr:clientData/>
  </xdr:twoCellAnchor>
  <xdr:twoCellAnchor editAs="absolute">
    <xdr:from>
      <xdr:col>2</xdr:col>
      <xdr:colOff>2028816</xdr:colOff>
      <xdr:row>0</xdr:row>
      <xdr:rowOff>0</xdr:rowOff>
    </xdr:from>
    <xdr:to>
      <xdr:col>3</xdr:col>
      <xdr:colOff>1055650</xdr:colOff>
      <xdr:row>1</xdr:row>
      <xdr:rowOff>2910</xdr:rowOff>
    </xdr:to>
    <xdr:sp macro="" textlink="">
      <xdr:nvSpPr>
        <xdr:cNvPr id="26" name="Retângulo 25">
          <a:hlinkClick xmlns:r="http://schemas.openxmlformats.org/officeDocument/2006/relationships" r:id="rId4"/>
          <a:extLst>
            <a:ext uri="{FF2B5EF4-FFF2-40B4-BE49-F238E27FC236}">
              <a16:creationId xmlns:a16="http://schemas.microsoft.com/office/drawing/2014/main" id="{00000000-0008-0000-0800-00001A000000}"/>
            </a:ext>
          </a:extLst>
        </xdr:cNvPr>
        <xdr:cNvSpPr>
          <a:spLocks/>
        </xdr:cNvSpPr>
      </xdr:nvSpPr>
      <xdr:spPr>
        <a:xfrm>
          <a:off x="2272233"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FACTORES INTERNOS</a:t>
          </a:r>
        </a:p>
      </xdr:txBody>
    </xdr:sp>
    <xdr:clientData/>
  </xdr:twoCellAnchor>
  <xdr:twoCellAnchor editAs="absolute">
    <xdr:from>
      <xdr:col>3</xdr:col>
      <xdr:colOff>1062548</xdr:colOff>
      <xdr:row>0</xdr:row>
      <xdr:rowOff>0</xdr:rowOff>
    </xdr:from>
    <xdr:to>
      <xdr:col>4</xdr:col>
      <xdr:colOff>978381</xdr:colOff>
      <xdr:row>1</xdr:row>
      <xdr:rowOff>2910</xdr:rowOff>
    </xdr:to>
    <xdr:sp macro="" textlink="">
      <xdr:nvSpPr>
        <xdr:cNvPr id="27" name="Retângulo 26">
          <a:hlinkClick xmlns:r="http://schemas.openxmlformats.org/officeDocument/2006/relationships" r:id="rId5"/>
          <a:extLst>
            <a:ext uri="{FF2B5EF4-FFF2-40B4-BE49-F238E27FC236}">
              <a16:creationId xmlns:a16="http://schemas.microsoft.com/office/drawing/2014/main" id="{00000000-0008-0000-0800-00001B000000}"/>
            </a:ext>
          </a:extLst>
        </xdr:cNvPr>
        <xdr:cNvSpPr>
          <a:spLocks/>
        </xdr:cNvSpPr>
      </xdr:nvSpPr>
      <xdr:spPr>
        <a:xfrm>
          <a:off x="3359131" y="0"/>
          <a:ext cx="1080000" cy="500327"/>
        </a:xfrm>
        <a:prstGeom prst="rect">
          <a:avLst/>
        </a:prstGeom>
        <a:solidFill>
          <a:schemeClr val="tx1">
            <a:lumMod val="75000"/>
            <a:lumOff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FACTORES EXTERNOS</a:t>
          </a:r>
        </a:p>
      </xdr:txBody>
    </xdr:sp>
    <xdr:clientData/>
  </xdr:twoCellAnchor>
  <xdr:twoCellAnchor editAs="absolute">
    <xdr:from>
      <xdr:col>4</xdr:col>
      <xdr:colOff>995867</xdr:colOff>
      <xdr:row>0</xdr:row>
      <xdr:rowOff>0</xdr:rowOff>
    </xdr:from>
    <xdr:to>
      <xdr:col>5</xdr:col>
      <xdr:colOff>22700</xdr:colOff>
      <xdr:row>1</xdr:row>
      <xdr:rowOff>2910</xdr:rowOff>
    </xdr:to>
    <xdr:sp macro="" textlink="">
      <xdr:nvSpPr>
        <xdr:cNvPr id="28" name="Retângulo 27">
          <a:hlinkClick xmlns:r="http://schemas.openxmlformats.org/officeDocument/2006/relationships" r:id="rId6"/>
          <a:extLst>
            <a:ext uri="{FF2B5EF4-FFF2-40B4-BE49-F238E27FC236}">
              <a16:creationId xmlns:a16="http://schemas.microsoft.com/office/drawing/2014/main" id="{00000000-0008-0000-0800-00001C000000}"/>
            </a:ext>
          </a:extLst>
        </xdr:cNvPr>
        <xdr:cNvSpPr>
          <a:spLocks/>
        </xdr:cNvSpPr>
      </xdr:nvSpPr>
      <xdr:spPr>
        <a:xfrm>
          <a:off x="4456617"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MATRIZ DOFA</a:t>
          </a:r>
        </a:p>
      </xdr:txBody>
    </xdr:sp>
    <xdr:clientData/>
  </xdr:twoCellAnchor>
  <xdr:twoCellAnchor editAs="absolute">
    <xdr:from>
      <xdr:col>5</xdr:col>
      <xdr:colOff>40184</xdr:colOff>
      <xdr:row>0</xdr:row>
      <xdr:rowOff>0</xdr:rowOff>
    </xdr:from>
    <xdr:to>
      <xdr:col>6</xdr:col>
      <xdr:colOff>10584</xdr:colOff>
      <xdr:row>1</xdr:row>
      <xdr:rowOff>2910</xdr:rowOff>
    </xdr:to>
    <xdr:sp macro="" textlink="">
      <xdr:nvSpPr>
        <xdr:cNvPr id="29" name="Retângulo 28">
          <a:hlinkClick xmlns:r="http://schemas.openxmlformats.org/officeDocument/2006/relationships" r:id="rId1"/>
          <a:extLst>
            <a:ext uri="{FF2B5EF4-FFF2-40B4-BE49-F238E27FC236}">
              <a16:creationId xmlns:a16="http://schemas.microsoft.com/office/drawing/2014/main" id="{00000000-0008-0000-0800-00001D000000}"/>
            </a:ext>
          </a:extLst>
        </xdr:cNvPr>
        <xdr:cNvSpPr>
          <a:spLocks/>
        </xdr:cNvSpPr>
      </xdr:nvSpPr>
      <xdr:spPr>
        <a:xfrm>
          <a:off x="5554101" y="0"/>
          <a:ext cx="113456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CRUCES</a:t>
          </a:r>
        </a:p>
      </xdr:txBody>
    </xdr:sp>
    <xdr:clientData/>
  </xdr:twoCellAnchor>
  <xdr:twoCellAnchor editAs="absolute">
    <xdr:from>
      <xdr:col>6</xdr:col>
      <xdr:colOff>1113317</xdr:colOff>
      <xdr:row>0</xdr:row>
      <xdr:rowOff>0</xdr:rowOff>
    </xdr:from>
    <xdr:to>
      <xdr:col>7</xdr:col>
      <xdr:colOff>478817</xdr:colOff>
      <xdr:row>1</xdr:row>
      <xdr:rowOff>2910</xdr:rowOff>
    </xdr:to>
    <xdr:sp macro="" textlink="">
      <xdr:nvSpPr>
        <xdr:cNvPr id="30" name="Retângulo 29">
          <a:hlinkClick xmlns:r="http://schemas.openxmlformats.org/officeDocument/2006/relationships" r:id="rId7"/>
          <a:extLst>
            <a:ext uri="{FF2B5EF4-FFF2-40B4-BE49-F238E27FC236}">
              <a16:creationId xmlns:a16="http://schemas.microsoft.com/office/drawing/2014/main" id="{00000000-0008-0000-0800-00001E000000}"/>
            </a:ext>
          </a:extLst>
        </xdr:cNvPr>
        <xdr:cNvSpPr>
          <a:spLocks/>
        </xdr:cNvSpPr>
      </xdr:nvSpPr>
      <xdr:spPr>
        <a:xfrm>
          <a:off x="7791400"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twoCellAnchor>
  <xdr:twoCellAnchor editAs="absolute">
    <xdr:from>
      <xdr:col>7</xdr:col>
      <xdr:colOff>475133</xdr:colOff>
      <xdr:row>0</xdr:row>
      <xdr:rowOff>0</xdr:rowOff>
    </xdr:from>
    <xdr:to>
      <xdr:col>7</xdr:col>
      <xdr:colOff>1555133</xdr:colOff>
      <xdr:row>1</xdr:row>
      <xdr:rowOff>2910</xdr:rowOff>
    </xdr:to>
    <xdr:sp macro="" textlink="">
      <xdr:nvSpPr>
        <xdr:cNvPr id="31" name="Retângulo 30">
          <a:hlinkClick xmlns:r="http://schemas.openxmlformats.org/officeDocument/2006/relationships" r:id="rId8"/>
          <a:extLst>
            <a:ext uri="{FF2B5EF4-FFF2-40B4-BE49-F238E27FC236}">
              <a16:creationId xmlns:a16="http://schemas.microsoft.com/office/drawing/2014/main" id="{00000000-0008-0000-0800-00001F000000}"/>
            </a:ext>
          </a:extLst>
        </xdr:cNvPr>
        <xdr:cNvSpPr>
          <a:spLocks/>
        </xdr:cNvSpPr>
      </xdr:nvSpPr>
      <xdr:spPr>
        <a:xfrm>
          <a:off x="8867716"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DASHBOARDS</a:t>
          </a:r>
        </a:p>
      </xdr:txBody>
    </xdr:sp>
    <xdr:clientData/>
  </xdr:twoCellAnchor>
  <xdr:twoCellAnchor editAs="absolute">
    <xdr:from>
      <xdr:col>7</xdr:col>
      <xdr:colOff>1572615</xdr:colOff>
      <xdr:row>0</xdr:row>
      <xdr:rowOff>0</xdr:rowOff>
    </xdr:from>
    <xdr:to>
      <xdr:col>7</xdr:col>
      <xdr:colOff>2652615</xdr:colOff>
      <xdr:row>1</xdr:row>
      <xdr:rowOff>2910</xdr:rowOff>
    </xdr:to>
    <xdr:sp macro="" textlink="">
      <xdr:nvSpPr>
        <xdr:cNvPr id="32" name="Retângulo 31">
          <a:hlinkClick xmlns:r="http://schemas.openxmlformats.org/officeDocument/2006/relationships" r:id="rId9"/>
          <a:extLst>
            <a:ext uri="{FF2B5EF4-FFF2-40B4-BE49-F238E27FC236}">
              <a16:creationId xmlns:a16="http://schemas.microsoft.com/office/drawing/2014/main" id="{00000000-0008-0000-0800-000020000000}"/>
            </a:ext>
          </a:extLst>
        </xdr:cNvPr>
        <xdr:cNvSpPr>
          <a:spLocks/>
        </xdr:cNvSpPr>
      </xdr:nvSpPr>
      <xdr:spPr>
        <a:xfrm>
          <a:off x="9965198" y="0"/>
          <a:ext cx="108000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INTRUCCIONES</a:t>
          </a:r>
          <a:endParaRPr lang="pt-BR" sz="1100" b="1"/>
        </a:p>
      </xdr:txBody>
    </xdr:sp>
    <xdr:clientData/>
  </xdr:twoCellAnchor>
  <xdr:twoCellAnchor editAs="absolute">
    <xdr:from>
      <xdr:col>1</xdr:col>
      <xdr:colOff>0</xdr:colOff>
      <xdr:row>0</xdr:row>
      <xdr:rowOff>95247</xdr:rowOff>
    </xdr:from>
    <xdr:to>
      <xdr:col>2</xdr:col>
      <xdr:colOff>878416</xdr:colOff>
      <xdr:row>0</xdr:row>
      <xdr:rowOff>423303</xdr:rowOff>
    </xdr:to>
    <xdr:pic>
      <xdr:nvPicPr>
        <xdr:cNvPr id="33" name="Imagem 32">
          <a:extLst>
            <a:ext uri="{FF2B5EF4-FFF2-40B4-BE49-F238E27FC236}">
              <a16:creationId xmlns:a16="http://schemas.microsoft.com/office/drawing/2014/main" id="{00000000-0008-0000-0800-000021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48167" y="95247"/>
          <a:ext cx="973666" cy="328056"/>
        </a:xfrm>
        <a:prstGeom prst="rect">
          <a:avLst/>
        </a:prstGeom>
      </xdr:spPr>
    </xdr:pic>
    <xdr:clientData fLocksWithSheet="0"/>
  </xdr:twoCellAnchor>
  <xdr:twoCellAnchor editAs="absolute">
    <xdr:from>
      <xdr:col>1</xdr:col>
      <xdr:colOff>0</xdr:colOff>
      <xdr:row>1</xdr:row>
      <xdr:rowOff>21166</xdr:rowOff>
    </xdr:from>
    <xdr:to>
      <xdr:col>2</xdr:col>
      <xdr:colOff>251883</xdr:colOff>
      <xdr:row>1</xdr:row>
      <xdr:rowOff>366183</xdr:rowOff>
    </xdr:to>
    <xdr:pic>
      <xdr:nvPicPr>
        <xdr:cNvPr id="13" name="Imagem 29">
          <a:hlinkClick xmlns:r="http://schemas.openxmlformats.org/officeDocument/2006/relationships" r:id="rId11"/>
          <a:extLst>
            <a:ext uri="{FF2B5EF4-FFF2-40B4-BE49-F238E27FC236}">
              <a16:creationId xmlns:a16="http://schemas.microsoft.com/office/drawing/2014/main" id="{45EF1DD4-E3AE-4451-928E-07951628A747}"/>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8167" y="518583"/>
          <a:ext cx="347133" cy="34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5.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6.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7.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8" Type="http://schemas.openxmlformats.org/officeDocument/2006/relationships/hyperlink" Target="https://luz.vc/planilhas-empresariais/planilha-de-analise-swot?utm_source=referral&amp;utm_medium=produtos&amp;utm_campaign=swot4" TargetMode="External"/><Relationship Id="rId3" Type="http://schemas.openxmlformats.org/officeDocument/2006/relationships/hyperlink" Target="https://luz.vc/pacotes-de-planilhas/pacote-com-9-planilhas-de-financas-empresariais?utm_source=referral&amp;utm_medium=produtos&amp;utm_campaign=swot4" TargetMode="External"/><Relationship Id="rId7" Type="http://schemas.openxmlformats.org/officeDocument/2006/relationships/hyperlink" Target="https://luz.vc/planilhas-empresariais/planilha-de-analise-swot?utm_source=referral&amp;utm_medium=produtos&amp;utm_campaign=swot4" TargetMode="External"/><Relationship Id="rId12" Type="http://schemas.openxmlformats.org/officeDocument/2006/relationships/drawing" Target="../drawings/drawing21.xml"/><Relationship Id="rId2" Type="http://schemas.openxmlformats.org/officeDocument/2006/relationships/hyperlink" Target="https://luz.vc/planilhas-empresariais/planilha-de-estudo-de-viabilidade-economica?utm_source=referral&amp;utm_medium=produtos&amp;utm_campaign=swot4" TargetMode="External"/><Relationship Id="rId1" Type="http://schemas.openxmlformats.org/officeDocument/2006/relationships/hyperlink" Target="https://luz.vc/planilhas-empresariais/planilha-de-estudo-de-viabilidade-economica?utm_source=referral&amp;utm_medium=produtos&amp;utm_campaign=swot4" TargetMode="External"/><Relationship Id="rId6" Type="http://schemas.openxmlformats.org/officeDocument/2006/relationships/hyperlink" Target="https://luz.vc/planilhas-empresariais/planilha-de-planejamento-estrategico-excel?utm_source=referral&amp;utm_medium=produtos&amp;utm_campaign=swot4" TargetMode="External"/><Relationship Id="rId11" Type="http://schemas.openxmlformats.org/officeDocument/2006/relationships/printerSettings" Target="../printerSettings/printerSettings12.bin"/><Relationship Id="rId5" Type="http://schemas.openxmlformats.org/officeDocument/2006/relationships/hyperlink" Target="https://luz.vc/planilhas-empresariais/planilha-de-planejamento-estrategico-excel?utm_source=referral&amp;utm_medium=produtos&amp;utm_campaign=swot4" TargetMode="External"/><Relationship Id="rId10" Type="http://schemas.openxmlformats.org/officeDocument/2006/relationships/hyperlink" Target="https://luz.vc/planilhas-avancadas/planilha-de-plano-de-negocios-excel?utm_source=referral&amp;utm_medium=produtos&amp;utm_campaign=swot4" TargetMode="External"/><Relationship Id="rId4" Type="http://schemas.openxmlformats.org/officeDocument/2006/relationships/hyperlink" Target="https://luz.vc/pacotes-de-planilhas/pacote-com-9-planilhas-de-financas-empresariais?utm_source=referral&amp;utm_medium=produtos&amp;utm_campaign=swot4" TargetMode="External"/><Relationship Id="rId9" Type="http://schemas.openxmlformats.org/officeDocument/2006/relationships/hyperlink" Target="https://luz.vc/planilhas-avancadas/planilha-de-plano-de-negocios-excel?utm_source=referral&amp;utm_medium=produtos&amp;utm_campaign=swot4"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pageSetUpPr fitToPage="1"/>
  </sheetPr>
  <dimension ref="A1:AB113"/>
  <sheetViews>
    <sheetView showGridLines="0" zoomScale="90" zoomScaleNormal="90" zoomScalePageLayoutView="90" workbookViewId="0">
      <selection activeCell="C10" sqref="C10:D10"/>
    </sheetView>
  </sheetViews>
  <sheetFormatPr baseColWidth="10" defaultColWidth="0" defaultRowHeight="15" zeroHeight="1"/>
  <cols>
    <col min="1" max="1" width="2.28515625" customWidth="1"/>
    <col min="2" max="2" width="1.42578125" customWidth="1"/>
    <col min="3" max="3" width="10" customWidth="1"/>
    <col min="4" max="4" width="3.140625" customWidth="1"/>
    <col min="5" max="8" width="11.42578125" customWidth="1"/>
    <col min="9" max="12" width="8.85546875" customWidth="1"/>
    <col min="13" max="13" width="31.140625" customWidth="1"/>
    <col min="14" max="27" width="8.85546875" customWidth="1"/>
    <col min="28" max="28" width="0" hidden="1" customWidth="1"/>
    <col min="29" max="16384" width="8.85546875" hidden="1"/>
  </cols>
  <sheetData>
    <row r="1" spans="1:17" s="44" customFormat="1" ht="39" customHeight="1">
      <c r="A1" s="62"/>
      <c r="C1" s="280"/>
      <c r="D1" s="280"/>
      <c r="E1" s="280"/>
      <c r="F1" s="280"/>
      <c r="G1" s="280"/>
      <c r="H1" s="280"/>
      <c r="I1" s="280"/>
      <c r="J1" s="280"/>
      <c r="K1" s="280"/>
      <c r="L1" s="280"/>
      <c r="M1" s="45"/>
    </row>
    <row r="2" spans="1:17" s="46" customFormat="1" ht="30" customHeight="1">
      <c r="D2" s="47"/>
      <c r="E2" s="48"/>
      <c r="F2" s="48"/>
      <c r="G2" s="48"/>
      <c r="H2" s="48"/>
      <c r="I2" s="49"/>
      <c r="J2" s="49"/>
      <c r="K2" s="49"/>
      <c r="L2" s="49"/>
      <c r="M2" s="49"/>
      <c r="N2" s="49"/>
      <c r="O2" s="49"/>
      <c r="P2" s="49"/>
      <c r="Q2" s="49"/>
    </row>
    <row r="3" spans="1:17" s="50" customFormat="1" ht="13.5" customHeight="1">
      <c r="D3" s="51"/>
      <c r="E3" s="52"/>
      <c r="F3" s="52"/>
      <c r="G3" s="52"/>
      <c r="H3" s="52"/>
      <c r="I3" s="53"/>
      <c r="J3" s="53"/>
      <c r="K3" s="53"/>
      <c r="L3" s="53"/>
      <c r="M3" s="53"/>
      <c r="N3" s="53"/>
      <c r="O3" s="53"/>
      <c r="P3" s="53"/>
      <c r="Q3" s="53"/>
    </row>
    <row r="4" spans="1:17" ht="33.950000000000003" customHeight="1">
      <c r="C4" s="283" t="s">
        <v>82</v>
      </c>
      <c r="D4" s="283"/>
      <c r="E4" s="283"/>
      <c r="F4" s="283"/>
      <c r="G4" s="283"/>
      <c r="H4" s="283"/>
      <c r="I4" s="283"/>
      <c r="J4" s="283"/>
      <c r="K4" s="283"/>
      <c r="L4" s="283"/>
      <c r="M4" s="283"/>
    </row>
    <row r="5" spans="1:17" ht="54.75" customHeight="1">
      <c r="C5" s="281" t="s">
        <v>213</v>
      </c>
      <c r="D5" s="281"/>
      <c r="E5" s="281"/>
      <c r="F5" s="281"/>
      <c r="G5" s="281"/>
      <c r="H5" s="281"/>
      <c r="I5" s="281"/>
      <c r="J5" s="281"/>
      <c r="K5" s="281"/>
      <c r="L5" s="281"/>
      <c r="M5" s="281"/>
    </row>
    <row r="6" spans="1:17" ht="37.5" customHeight="1">
      <c r="C6" s="284" t="s">
        <v>55</v>
      </c>
      <c r="D6" s="284"/>
      <c r="E6" s="284"/>
      <c r="F6" s="284"/>
      <c r="G6" s="284"/>
      <c r="H6" s="284"/>
      <c r="I6" s="284"/>
      <c r="J6" s="284"/>
      <c r="K6" s="284"/>
      <c r="L6" s="284"/>
      <c r="M6" s="284"/>
    </row>
    <row r="7" spans="1:17" ht="33.75" customHeight="1">
      <c r="B7" s="287" t="s">
        <v>40</v>
      </c>
      <c r="C7" s="287"/>
      <c r="D7" s="287"/>
      <c r="E7" s="287"/>
      <c r="F7" s="287"/>
      <c r="G7" s="287"/>
      <c r="H7" s="287"/>
      <c r="I7" s="287"/>
      <c r="J7" s="287"/>
      <c r="K7" s="287"/>
      <c r="L7" s="287"/>
      <c r="M7" s="287"/>
    </row>
    <row r="8" spans="1:17" ht="26.25" customHeight="1">
      <c r="C8" s="282" t="s">
        <v>81</v>
      </c>
      <c r="D8" s="282"/>
      <c r="E8" s="282"/>
      <c r="F8" s="282"/>
      <c r="G8" s="282"/>
      <c r="H8" s="282"/>
      <c r="I8" s="282"/>
      <c r="J8" s="282"/>
      <c r="K8" s="282"/>
    </row>
    <row r="9" spans="1:17" ht="11.25" customHeight="1">
      <c r="C9" s="24"/>
      <c r="D9" s="24"/>
      <c r="E9" s="24"/>
      <c r="F9" s="24"/>
      <c r="G9" s="24"/>
      <c r="H9" s="24"/>
      <c r="I9" s="24"/>
      <c r="J9" s="24"/>
      <c r="K9" s="24"/>
    </row>
    <row r="10" spans="1:17" ht="26.1" customHeight="1">
      <c r="C10" s="288" t="s">
        <v>33</v>
      </c>
      <c r="D10" s="288"/>
      <c r="E10" s="285" t="s">
        <v>192</v>
      </c>
      <c r="F10" s="285"/>
      <c r="G10" s="285"/>
      <c r="H10" s="285"/>
      <c r="I10" s="286"/>
      <c r="J10" s="286"/>
      <c r="K10" s="286"/>
      <c r="L10" s="12"/>
    </row>
    <row r="11" spans="1:17" ht="15" customHeight="1">
      <c r="C11" s="282" t="s">
        <v>194</v>
      </c>
      <c r="D11" s="282"/>
      <c r="E11" s="282"/>
      <c r="F11" s="282"/>
      <c r="G11" s="282"/>
      <c r="H11" s="282"/>
      <c r="I11" s="282"/>
      <c r="J11" s="282"/>
      <c r="K11" s="282"/>
      <c r="L11" s="282"/>
      <c r="M11" s="282"/>
    </row>
    <row r="12" spans="1:17" ht="15" customHeight="1">
      <c r="C12" s="282"/>
      <c r="D12" s="282"/>
      <c r="E12" s="282"/>
      <c r="F12" s="282"/>
      <c r="G12" s="282"/>
      <c r="H12" s="282"/>
      <c r="I12" s="282"/>
      <c r="J12" s="282"/>
      <c r="K12" s="282"/>
      <c r="L12" s="282"/>
      <c r="M12" s="282"/>
    </row>
    <row r="13" spans="1:17" s="18" customFormat="1" ht="21.75" customHeight="1">
      <c r="C13" s="21" t="s">
        <v>195</v>
      </c>
      <c r="D13" s="39"/>
      <c r="E13" s="39"/>
      <c r="F13" s="39"/>
      <c r="G13" s="39"/>
      <c r="H13" s="39"/>
      <c r="I13" s="39"/>
      <c r="J13" s="39"/>
      <c r="K13" s="39"/>
      <c r="L13" s="39"/>
      <c r="M13" s="39"/>
    </row>
    <row r="14" spans="1:17" s="18" customFormat="1" ht="21.75" customHeight="1">
      <c r="C14" s="21" t="s">
        <v>196</v>
      </c>
      <c r="D14" s="39"/>
      <c r="E14" s="39"/>
      <c r="F14" s="39"/>
      <c r="G14" s="39"/>
      <c r="H14" s="39"/>
      <c r="I14" s="39"/>
      <c r="J14" s="39"/>
      <c r="K14" s="39"/>
      <c r="L14" s="39"/>
      <c r="M14" s="39"/>
    </row>
    <row r="15" spans="1:17" ht="7.5" customHeight="1">
      <c r="C15" s="13"/>
      <c r="D15" s="40"/>
      <c r="E15" s="40"/>
      <c r="F15" s="40"/>
      <c r="G15" s="40"/>
      <c r="H15" s="40"/>
      <c r="I15" s="40"/>
      <c r="J15" s="40"/>
      <c r="K15" s="40"/>
      <c r="L15" s="40"/>
      <c r="M15" s="40"/>
    </row>
    <row r="16" spans="1:17" ht="7.5" customHeight="1">
      <c r="C16" s="289"/>
      <c r="D16" s="289"/>
      <c r="E16" s="289"/>
      <c r="F16" s="289"/>
      <c r="G16" s="289"/>
      <c r="H16" s="289"/>
      <c r="I16" s="289"/>
      <c r="J16" s="289"/>
      <c r="K16" s="289"/>
      <c r="L16" s="289"/>
      <c r="M16" s="289"/>
    </row>
    <row r="17" spans="3:13" ht="7.5" customHeight="1">
      <c r="C17" s="289"/>
      <c r="D17" s="289"/>
      <c r="E17" s="289"/>
      <c r="F17" s="289"/>
      <c r="G17" s="289"/>
      <c r="H17" s="289"/>
      <c r="I17" s="289"/>
      <c r="J17" s="289"/>
      <c r="K17" s="289"/>
      <c r="L17" s="289"/>
      <c r="M17" s="289"/>
    </row>
    <row r="18" spans="3:13" ht="7.5" customHeight="1"/>
    <row r="19" spans="3:13" ht="26.1" customHeight="1">
      <c r="C19" s="288" t="s">
        <v>34</v>
      </c>
      <c r="D19" s="288"/>
      <c r="E19" s="285" t="s">
        <v>56</v>
      </c>
      <c r="F19" s="285"/>
      <c r="G19" s="285"/>
      <c r="H19" s="285"/>
      <c r="I19" s="286"/>
      <c r="J19" s="286"/>
      <c r="K19" s="286"/>
      <c r="L19" s="12"/>
    </row>
    <row r="20" spans="3:13" ht="15" customHeight="1">
      <c r="C20" s="282" t="s">
        <v>57</v>
      </c>
      <c r="D20" s="282"/>
      <c r="E20" s="282"/>
      <c r="F20" s="282"/>
      <c r="G20" s="282"/>
      <c r="H20" s="282"/>
      <c r="I20" s="282"/>
      <c r="J20" s="282"/>
      <c r="K20" s="282"/>
      <c r="L20" s="282"/>
      <c r="M20" s="282"/>
    </row>
    <row r="21" spans="3:13" ht="15" customHeight="1">
      <c r="C21" s="282"/>
      <c r="D21" s="282"/>
      <c r="E21" s="282"/>
      <c r="F21" s="282"/>
      <c r="G21" s="282"/>
      <c r="H21" s="282"/>
      <c r="I21" s="282"/>
      <c r="J21" s="282"/>
      <c r="K21" s="282"/>
      <c r="L21" s="282"/>
      <c r="M21" s="282"/>
    </row>
    <row r="22" spans="3:13" s="18" customFormat="1" ht="21.75" customHeight="1">
      <c r="C22" s="21" t="s">
        <v>58</v>
      </c>
      <c r="D22" s="19"/>
      <c r="E22" s="19"/>
      <c r="F22" s="19"/>
      <c r="G22" s="19"/>
      <c r="H22" s="19"/>
      <c r="I22" s="19"/>
      <c r="J22" s="19"/>
      <c r="K22" s="19"/>
      <c r="L22" s="19"/>
      <c r="M22" s="19"/>
    </row>
    <row r="23" spans="3:13" s="18" customFormat="1" ht="21.75" customHeight="1">
      <c r="C23" s="21" t="s">
        <v>79</v>
      </c>
      <c r="D23" s="19"/>
      <c r="E23" s="19"/>
      <c r="F23" s="19"/>
      <c r="G23" s="19"/>
      <c r="H23" s="19"/>
      <c r="I23" s="19"/>
      <c r="J23" s="19"/>
      <c r="K23" s="19"/>
      <c r="L23" s="19"/>
      <c r="M23" s="19"/>
    </row>
    <row r="24" spans="3:13" ht="7.5" customHeight="1">
      <c r="C24" s="13"/>
      <c r="D24" s="14"/>
      <c r="E24" s="14"/>
      <c r="F24" s="14"/>
      <c r="G24" s="14"/>
      <c r="H24" s="14"/>
      <c r="I24" s="14"/>
      <c r="J24" s="14"/>
      <c r="K24" s="14"/>
      <c r="L24" s="14"/>
      <c r="M24" s="14"/>
    </row>
    <row r="25" spans="3:13" ht="7.5" customHeight="1">
      <c r="C25" s="289"/>
      <c r="D25" s="289"/>
      <c r="E25" s="289"/>
      <c r="F25" s="289"/>
      <c r="G25" s="289"/>
      <c r="H25" s="289"/>
      <c r="I25" s="289"/>
      <c r="J25" s="289"/>
      <c r="K25" s="289"/>
      <c r="L25" s="289"/>
      <c r="M25" s="289"/>
    </row>
    <row r="26" spans="3:13" ht="7.5" customHeight="1">
      <c r="C26" s="289"/>
      <c r="D26" s="289"/>
      <c r="E26" s="289"/>
      <c r="F26" s="289"/>
      <c r="G26" s="289"/>
      <c r="H26" s="289"/>
      <c r="I26" s="289"/>
      <c r="J26" s="289"/>
      <c r="K26" s="289"/>
      <c r="L26" s="289"/>
      <c r="M26" s="289"/>
    </row>
    <row r="27" spans="3:13" ht="7.5" customHeight="1"/>
    <row r="28" spans="3:13" ht="26.1" customHeight="1">
      <c r="C28" s="288" t="s">
        <v>35</v>
      </c>
      <c r="D28" s="288"/>
      <c r="E28" s="285" t="s">
        <v>59</v>
      </c>
      <c r="F28" s="285"/>
      <c r="G28" s="285"/>
      <c r="H28" s="285"/>
      <c r="I28" s="285"/>
      <c r="J28" s="285"/>
      <c r="K28" s="285"/>
      <c r="L28" s="285"/>
      <c r="M28" s="285"/>
    </row>
    <row r="29" spans="3:13" ht="15" customHeight="1">
      <c r="C29" s="282" t="s">
        <v>62</v>
      </c>
      <c r="D29" s="282"/>
      <c r="E29" s="282"/>
      <c r="F29" s="282"/>
      <c r="G29" s="282"/>
      <c r="H29" s="282"/>
      <c r="I29" s="282"/>
      <c r="J29" s="282"/>
      <c r="K29" s="282"/>
      <c r="L29" s="282"/>
      <c r="M29" s="282"/>
    </row>
    <row r="30" spans="3:13" ht="15" customHeight="1">
      <c r="C30" s="282"/>
      <c r="D30" s="282"/>
      <c r="E30" s="282"/>
      <c r="F30" s="282"/>
      <c r="G30" s="282"/>
      <c r="H30" s="282"/>
      <c r="I30" s="282"/>
      <c r="J30" s="282"/>
      <c r="K30" s="282"/>
      <c r="L30" s="282"/>
      <c r="M30" s="282"/>
    </row>
    <row r="31" spans="3:13" s="18" customFormat="1" ht="21.75" customHeight="1">
      <c r="C31" s="282" t="s">
        <v>61</v>
      </c>
      <c r="D31" s="282"/>
      <c r="E31" s="282"/>
      <c r="F31" s="282"/>
      <c r="G31" s="282"/>
      <c r="H31" s="282"/>
      <c r="I31" s="282"/>
      <c r="J31" s="282"/>
      <c r="K31" s="282"/>
      <c r="L31" s="282"/>
      <c r="M31" s="282"/>
    </row>
    <row r="32" spans="3:13" s="18" customFormat="1" ht="21.75" customHeight="1">
      <c r="C32" s="21" t="s">
        <v>60</v>
      </c>
      <c r="D32" s="19"/>
      <c r="E32" s="19"/>
      <c r="F32" s="19"/>
      <c r="G32" s="19"/>
      <c r="H32" s="19"/>
      <c r="I32" s="19"/>
      <c r="J32" s="19"/>
      <c r="K32" s="19"/>
      <c r="L32" s="19"/>
      <c r="M32" s="19"/>
    </row>
    <row r="33" spans="3:13" ht="7.5" customHeight="1">
      <c r="C33" s="13"/>
      <c r="D33" s="14"/>
      <c r="E33" s="14"/>
      <c r="F33" s="14"/>
      <c r="G33" s="14"/>
      <c r="H33" s="14"/>
      <c r="I33" s="14"/>
      <c r="J33" s="14"/>
      <c r="K33" s="14"/>
      <c r="L33" s="14"/>
      <c r="M33" s="14"/>
    </row>
    <row r="34" spans="3:13" ht="7.5" customHeight="1">
      <c r="C34" s="13"/>
      <c r="D34" s="14"/>
      <c r="E34" s="14"/>
      <c r="F34" s="14"/>
      <c r="G34" s="14"/>
      <c r="H34" s="14"/>
      <c r="I34" s="14"/>
      <c r="J34" s="14"/>
      <c r="K34" s="14"/>
      <c r="L34" s="14"/>
      <c r="M34" s="14"/>
    </row>
    <row r="35" spans="3:13" ht="7.5" customHeight="1"/>
    <row r="36" spans="3:13" ht="7.5" customHeight="1"/>
    <row r="37" spans="3:13" ht="26.1" customHeight="1">
      <c r="C37" s="288" t="s">
        <v>36</v>
      </c>
      <c r="D37" s="288"/>
      <c r="E37" s="285" t="s">
        <v>63</v>
      </c>
      <c r="F37" s="285"/>
      <c r="G37" s="285"/>
      <c r="H37" s="285"/>
      <c r="I37" s="285"/>
      <c r="J37" s="285"/>
      <c r="K37" s="285"/>
      <c r="L37" s="285"/>
      <c r="M37" s="285"/>
    </row>
    <row r="38" spans="3:13" ht="40.5" customHeight="1">
      <c r="C38" s="282" t="s">
        <v>64</v>
      </c>
      <c r="D38" s="282"/>
      <c r="E38" s="282"/>
      <c r="F38" s="282"/>
      <c r="G38" s="282"/>
      <c r="H38" s="282"/>
      <c r="I38" s="282"/>
      <c r="J38" s="282"/>
      <c r="K38" s="282"/>
      <c r="L38" s="282"/>
      <c r="M38" s="282"/>
    </row>
    <row r="39" spans="3:13" ht="40.5" customHeight="1">
      <c r="C39" s="282"/>
      <c r="D39" s="282"/>
      <c r="E39" s="282"/>
      <c r="F39" s="282"/>
      <c r="G39" s="282"/>
      <c r="H39" s="282"/>
      <c r="I39" s="282"/>
      <c r="J39" s="282"/>
      <c r="K39" s="282"/>
      <c r="L39" s="282"/>
      <c r="M39" s="282"/>
    </row>
    <row r="40" spans="3:13" ht="2.25" customHeight="1">
      <c r="C40" s="289"/>
      <c r="D40" s="289"/>
      <c r="E40" s="289"/>
      <c r="F40" s="289"/>
      <c r="G40" s="289"/>
      <c r="H40" s="289"/>
      <c r="I40" s="289"/>
      <c r="J40" s="289"/>
      <c r="K40" s="289"/>
      <c r="L40" s="289"/>
      <c r="M40" s="289"/>
    </row>
    <row r="41" spans="3:13" ht="2.25" customHeight="1">
      <c r="C41" s="289"/>
      <c r="D41" s="289"/>
      <c r="E41" s="289"/>
      <c r="F41" s="289"/>
      <c r="G41" s="289"/>
      <c r="H41" s="289"/>
      <c r="I41" s="289"/>
      <c r="J41" s="289"/>
      <c r="K41" s="289"/>
      <c r="L41" s="289"/>
      <c r="M41" s="289"/>
    </row>
    <row r="42" spans="3:13" ht="2.25" customHeight="1">
      <c r="C42" s="289"/>
      <c r="D42" s="289"/>
      <c r="E42" s="289"/>
      <c r="F42" s="289"/>
      <c r="G42" s="289"/>
      <c r="H42" s="289"/>
      <c r="I42" s="289"/>
      <c r="J42" s="289"/>
      <c r="K42" s="289"/>
      <c r="L42" s="289"/>
      <c r="M42" s="289"/>
    </row>
    <row r="43" spans="3:13" ht="2.25" customHeight="1">
      <c r="C43" s="13"/>
      <c r="D43" s="14"/>
      <c r="E43" s="14"/>
      <c r="F43" s="14"/>
      <c r="G43" s="14"/>
      <c r="H43" s="14"/>
      <c r="I43" s="14"/>
      <c r="J43" s="14"/>
      <c r="K43" s="14"/>
      <c r="L43" s="14"/>
      <c r="M43" s="14"/>
    </row>
    <row r="44" spans="3:13" ht="2.25" customHeight="1">
      <c r="C44" s="13"/>
      <c r="D44" s="14"/>
      <c r="E44" s="14"/>
      <c r="F44" s="14"/>
      <c r="G44" s="14"/>
      <c r="H44" s="14"/>
      <c r="I44" s="14"/>
      <c r="J44" s="14"/>
      <c r="K44" s="14"/>
      <c r="L44" s="14"/>
      <c r="M44" s="14"/>
    </row>
    <row r="45" spans="3:13" ht="26.1" customHeight="1">
      <c r="C45" s="288" t="s">
        <v>37</v>
      </c>
      <c r="D45" s="288"/>
      <c r="E45" s="285" t="s">
        <v>197</v>
      </c>
      <c r="F45" s="285"/>
      <c r="G45" s="285"/>
      <c r="H45" s="285"/>
      <c r="I45" s="285"/>
      <c r="J45" s="285"/>
      <c r="K45" s="285"/>
      <c r="L45" s="285"/>
      <c r="M45" s="285"/>
    </row>
    <row r="46" spans="3:13" ht="30" customHeight="1">
      <c r="C46" s="290" t="s">
        <v>198</v>
      </c>
      <c r="D46" s="290"/>
      <c r="E46" s="290"/>
      <c r="F46" s="290"/>
      <c r="G46" s="290"/>
      <c r="H46" s="290"/>
      <c r="I46" s="290"/>
      <c r="J46" s="290"/>
      <c r="K46" s="290"/>
      <c r="L46" s="290"/>
      <c r="M46" s="290"/>
    </row>
    <row r="47" spans="3:13" ht="15" customHeight="1">
      <c r="C47" s="11"/>
      <c r="D47" s="11"/>
      <c r="E47" s="11"/>
      <c r="F47" s="11"/>
      <c r="G47" s="11"/>
      <c r="H47" s="11"/>
      <c r="I47" s="11"/>
      <c r="J47" s="11"/>
      <c r="K47" s="11"/>
      <c r="L47" s="11"/>
      <c r="M47" s="11"/>
    </row>
    <row r="48" spans="3:13" ht="15" customHeight="1">
      <c r="C48" s="11"/>
      <c r="D48" s="11"/>
      <c r="E48" s="11"/>
      <c r="F48" s="11"/>
      <c r="G48" s="11"/>
      <c r="H48" s="11"/>
      <c r="I48" s="11"/>
      <c r="J48" s="11"/>
      <c r="K48" s="11"/>
      <c r="L48" s="11"/>
      <c r="M48" s="11"/>
    </row>
    <row r="49" spans="3:13" ht="26.1" customHeight="1">
      <c r="C49" s="288" t="s">
        <v>38</v>
      </c>
      <c r="D49" s="288"/>
      <c r="E49" s="285" t="s">
        <v>199</v>
      </c>
      <c r="F49" s="285"/>
      <c r="G49" s="285"/>
      <c r="H49" s="285"/>
      <c r="I49" s="285"/>
      <c r="J49" s="285"/>
      <c r="K49" s="285"/>
      <c r="L49" s="285"/>
      <c r="M49" s="285"/>
    </row>
    <row r="50" spans="3:13" ht="28.5" customHeight="1">
      <c r="C50" s="282" t="s">
        <v>200</v>
      </c>
      <c r="D50" s="282"/>
      <c r="E50" s="282"/>
      <c r="F50" s="282"/>
      <c r="G50" s="282"/>
      <c r="H50" s="282"/>
      <c r="I50" s="282"/>
      <c r="J50" s="282"/>
      <c r="K50" s="282"/>
      <c r="L50" s="282"/>
      <c r="M50" s="282"/>
    </row>
    <row r="51" spans="3:13" ht="22.5" customHeight="1">
      <c r="C51" s="282"/>
      <c r="D51" s="282"/>
      <c r="E51" s="282"/>
      <c r="F51" s="282"/>
      <c r="G51" s="282"/>
      <c r="H51" s="282"/>
      <c r="I51" s="282"/>
      <c r="J51" s="282"/>
      <c r="K51" s="282"/>
      <c r="L51" s="282"/>
      <c r="M51" s="282"/>
    </row>
    <row r="52" spans="3:13" ht="15" customHeight="1"/>
    <row r="53" spans="3:13" ht="15" customHeight="1"/>
    <row r="54" spans="3:13" ht="26.1" customHeight="1">
      <c r="C54" s="288" t="s">
        <v>39</v>
      </c>
      <c r="D54" s="288"/>
      <c r="E54" s="285" t="s">
        <v>201</v>
      </c>
      <c r="F54" s="285"/>
      <c r="G54" s="285"/>
      <c r="H54" s="285"/>
      <c r="I54" s="285"/>
      <c r="J54" s="285"/>
      <c r="K54" s="285"/>
      <c r="L54" s="285"/>
      <c r="M54" s="285"/>
    </row>
    <row r="55" spans="3:13" ht="16.5" customHeight="1">
      <c r="C55" s="282" t="s">
        <v>203</v>
      </c>
      <c r="D55" s="282"/>
      <c r="E55" s="282"/>
      <c r="F55" s="282"/>
      <c r="G55" s="282"/>
      <c r="H55" s="282"/>
      <c r="I55" s="282"/>
      <c r="J55" s="282"/>
      <c r="K55" s="282"/>
      <c r="L55" s="282"/>
      <c r="M55" s="282"/>
    </row>
    <row r="56" spans="3:13" ht="16.5" customHeight="1">
      <c r="C56" s="282"/>
      <c r="D56" s="282"/>
      <c r="E56" s="282"/>
      <c r="F56" s="282"/>
      <c r="G56" s="282"/>
      <c r="H56" s="282"/>
      <c r="I56" s="282"/>
      <c r="J56" s="282"/>
      <c r="K56" s="282"/>
      <c r="L56" s="282"/>
      <c r="M56" s="282"/>
    </row>
    <row r="57" spans="3:13" ht="15" customHeight="1">
      <c r="C57" s="282"/>
      <c r="D57" s="282"/>
      <c r="E57" s="282"/>
      <c r="F57" s="282"/>
      <c r="G57" s="282"/>
      <c r="H57" s="282"/>
      <c r="I57" s="282"/>
      <c r="J57" s="282"/>
      <c r="K57" s="282"/>
      <c r="L57" s="282"/>
      <c r="M57" s="282"/>
    </row>
    <row r="58" spans="3:13" ht="15" customHeight="1"/>
    <row r="59" spans="3:13" ht="26.1" customHeight="1">
      <c r="C59" s="288" t="s">
        <v>193</v>
      </c>
      <c r="D59" s="288"/>
      <c r="E59" s="285" t="s">
        <v>202</v>
      </c>
      <c r="F59" s="285"/>
      <c r="G59" s="285"/>
      <c r="H59" s="285"/>
      <c r="I59" s="285"/>
      <c r="J59" s="285"/>
      <c r="K59" s="285"/>
      <c r="L59" s="285"/>
      <c r="M59" s="285"/>
    </row>
    <row r="60" spans="3:13" ht="16.5" customHeight="1">
      <c r="C60" s="282" t="s">
        <v>205</v>
      </c>
      <c r="D60" s="282"/>
      <c r="E60" s="282"/>
      <c r="F60" s="282"/>
      <c r="G60" s="282"/>
      <c r="H60" s="282"/>
      <c r="I60" s="282"/>
      <c r="J60" s="282"/>
      <c r="K60" s="282"/>
      <c r="L60" s="282"/>
      <c r="M60" s="282"/>
    </row>
    <row r="61" spans="3:13" ht="16.5" customHeight="1">
      <c r="C61" s="282"/>
      <c r="D61" s="282"/>
      <c r="E61" s="282"/>
      <c r="F61" s="282"/>
      <c r="G61" s="282"/>
      <c r="H61" s="282"/>
      <c r="I61" s="282"/>
      <c r="J61" s="282"/>
      <c r="K61" s="282"/>
      <c r="L61" s="282"/>
      <c r="M61" s="282"/>
    </row>
    <row r="62" spans="3:13" ht="15" customHeight="1">
      <c r="C62" s="282"/>
      <c r="D62" s="282"/>
      <c r="E62" s="282"/>
      <c r="F62" s="282"/>
      <c r="G62" s="282"/>
      <c r="H62" s="282"/>
      <c r="I62" s="282"/>
      <c r="J62" s="282"/>
      <c r="K62" s="282"/>
      <c r="L62" s="282"/>
      <c r="M62" s="282"/>
    </row>
    <row r="63" spans="3:13" s="18" customFormat="1" ht="21.75" customHeight="1">
      <c r="C63" s="282" t="s">
        <v>207</v>
      </c>
      <c r="D63" s="282"/>
      <c r="E63" s="282"/>
      <c r="F63" s="282"/>
      <c r="G63" s="282"/>
      <c r="H63" s="282"/>
      <c r="I63" s="282"/>
      <c r="J63" s="282"/>
      <c r="K63" s="282"/>
      <c r="L63" s="282"/>
      <c r="M63" s="282"/>
    </row>
    <row r="64" spans="3:13" s="18" customFormat="1" ht="21.75" customHeight="1">
      <c r="C64" s="21" t="s">
        <v>208</v>
      </c>
      <c r="D64" s="41"/>
      <c r="E64" s="41"/>
      <c r="F64" s="41"/>
      <c r="G64" s="41"/>
      <c r="H64" s="41"/>
      <c r="I64" s="41"/>
      <c r="J64" s="41"/>
      <c r="K64" s="41"/>
      <c r="L64" s="41"/>
      <c r="M64" s="41"/>
    </row>
    <row r="65" spans="3:13" s="18" customFormat="1" ht="21.75" customHeight="1">
      <c r="C65" s="21" t="s">
        <v>209</v>
      </c>
      <c r="D65" s="41"/>
      <c r="E65" s="41"/>
      <c r="F65" s="41"/>
      <c r="G65" s="41"/>
      <c r="H65" s="41"/>
      <c r="I65" s="41"/>
      <c r="J65" s="41"/>
      <c r="K65" s="41"/>
      <c r="L65" s="41"/>
      <c r="M65" s="41"/>
    </row>
    <row r="66" spans="3:13" ht="15" customHeight="1"/>
    <row r="67" spans="3:13" ht="26.1" customHeight="1">
      <c r="C67" s="288" t="s">
        <v>204</v>
      </c>
      <c r="D67" s="288"/>
      <c r="E67" s="285" t="s">
        <v>210</v>
      </c>
      <c r="F67" s="285"/>
      <c r="G67" s="285"/>
      <c r="H67" s="285"/>
      <c r="I67" s="285"/>
      <c r="J67" s="285"/>
      <c r="K67" s="285"/>
      <c r="L67" s="285"/>
      <c r="M67" s="285"/>
    </row>
    <row r="68" spans="3:13" ht="30" customHeight="1">
      <c r="C68" s="282" t="s">
        <v>78</v>
      </c>
      <c r="D68" s="282"/>
      <c r="E68" s="282"/>
      <c r="F68" s="282"/>
      <c r="G68" s="282"/>
      <c r="H68" s="282"/>
      <c r="I68" s="282"/>
      <c r="J68" s="282"/>
      <c r="K68" s="282"/>
      <c r="L68" s="282"/>
      <c r="M68" s="282"/>
    </row>
    <row r="69" spans="3:13" ht="30" customHeight="1">
      <c r="C69" s="282"/>
      <c r="D69" s="282"/>
      <c r="E69" s="282"/>
      <c r="F69" s="282"/>
      <c r="G69" s="282"/>
      <c r="H69" s="282"/>
      <c r="I69" s="282"/>
      <c r="J69" s="282"/>
      <c r="K69" s="282"/>
      <c r="L69" s="282"/>
      <c r="M69" s="282"/>
    </row>
    <row r="70" spans="3:13"/>
    <row r="71" spans="3:13"/>
    <row r="72" spans="3:13"/>
    <row r="73" spans="3:13"/>
    <row r="74" spans="3:13"/>
    <row r="75" spans="3:13"/>
    <row r="76" spans="3:13"/>
    <row r="77" spans="3:13"/>
    <row r="78" spans="3:13"/>
    <row r="79" spans="3:13"/>
    <row r="80" spans="3:13"/>
    <row r="81"/>
    <row r="82"/>
    <row r="83"/>
    <row r="84"/>
    <row r="85"/>
    <row r="86"/>
    <row r="87"/>
    <row r="88"/>
    <row r="89"/>
    <row r="90"/>
    <row r="91"/>
    <row r="92"/>
    <row r="93"/>
    <row r="94"/>
    <row r="95"/>
    <row r="96"/>
    <row r="97"/>
    <row r="98"/>
    <row r="99"/>
    <row r="100"/>
    <row r="101"/>
    <row r="102"/>
    <row r="103"/>
    <row r="104"/>
    <row r="105"/>
    <row r="106"/>
    <row r="107"/>
    <row r="108"/>
    <row r="109"/>
    <row r="110"/>
    <row r="111"/>
    <row r="112"/>
    <row r="113"/>
  </sheetData>
  <sheetProtection password="DACF" sheet="1" objects="1" scenarios="1" formatCells="0" formatColumns="0" formatRows="0" selectLockedCells="1"/>
  <mergeCells count="44">
    <mergeCell ref="C68:M69"/>
    <mergeCell ref="C55:M57"/>
    <mergeCell ref="C54:D54"/>
    <mergeCell ref="E54:M54"/>
    <mergeCell ref="C67:D67"/>
    <mergeCell ref="E67:M67"/>
    <mergeCell ref="C59:D59"/>
    <mergeCell ref="E59:M59"/>
    <mergeCell ref="C60:M62"/>
    <mergeCell ref="C63:M63"/>
    <mergeCell ref="C49:D49"/>
    <mergeCell ref="E49:M49"/>
    <mergeCell ref="C50:M51"/>
    <mergeCell ref="C38:M39"/>
    <mergeCell ref="C40:M42"/>
    <mergeCell ref="C45:D45"/>
    <mergeCell ref="E45:M45"/>
    <mergeCell ref="C37:D37"/>
    <mergeCell ref="E37:M37"/>
    <mergeCell ref="C20:M21"/>
    <mergeCell ref="C25:M26"/>
    <mergeCell ref="C46:M46"/>
    <mergeCell ref="C28:D28"/>
    <mergeCell ref="C29:M30"/>
    <mergeCell ref="E28:M28"/>
    <mergeCell ref="C5:M5"/>
    <mergeCell ref="C31:M31"/>
    <mergeCell ref="C4:M4"/>
    <mergeCell ref="C6:M6"/>
    <mergeCell ref="E19:H19"/>
    <mergeCell ref="I19:K19"/>
    <mergeCell ref="B7:M7"/>
    <mergeCell ref="C8:K8"/>
    <mergeCell ref="C10:D10"/>
    <mergeCell ref="E10:H10"/>
    <mergeCell ref="I10:K10"/>
    <mergeCell ref="C11:M12"/>
    <mergeCell ref="C16:M17"/>
    <mergeCell ref="C19:D19"/>
    <mergeCell ref="C1:D1"/>
    <mergeCell ref="E1:F1"/>
    <mergeCell ref="G1:H1"/>
    <mergeCell ref="I1:J1"/>
    <mergeCell ref="K1:L1"/>
  </mergeCells>
  <hyperlinks>
    <hyperlink ref="C19:D19" location="Forças!A1" display="Passo 2" xr:uid="{00000000-0004-0000-0000-000000000000}"/>
    <hyperlink ref="C28:D28" location="Oportunidades!A1" display="Passo 3" xr:uid="{00000000-0004-0000-0000-000001000000}"/>
    <hyperlink ref="C37:D37" location="'Matriz SWOT'!A1" display="Passo 3" xr:uid="{00000000-0004-0000-0000-000002000000}"/>
    <hyperlink ref="C45:D45" location="Cruzamento!A1" display="Passo 5" xr:uid="{00000000-0004-0000-0000-000003000000}"/>
    <hyperlink ref="C54:D54" location="Gráficos!A1" display="Passo 7" xr:uid="{00000000-0004-0000-0000-000004000000}"/>
    <hyperlink ref="C67:D67" location="Imprimir!A1" display="Passo 7" xr:uid="{00000000-0004-0000-0000-000005000000}"/>
    <hyperlink ref="C49:D49" location="'Cruzamento - FxO'!A1" display="Passo 6" xr:uid="{00000000-0004-0000-0000-000006000000}"/>
    <hyperlink ref="C10:D10" location="Áreas!A1" display="Passo 1" xr:uid="{00000000-0004-0000-0000-000007000000}"/>
    <hyperlink ref="C59:D59" location="GPA!A1" display="Passo 8" xr:uid="{00000000-0004-0000-0000-000008000000}"/>
  </hyperlinks>
  <printOptions horizontalCentered="1"/>
  <pageMargins left="0.23622047244094491" right="0.23622047244094491" top="0.74803149606299213" bottom="0.74803149606299213" header="0.31496062992125984" footer="0.31496062992125984"/>
  <pageSetup paperSize="9" scale="57" orientation="portrait"/>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pageSetUpPr fitToPage="1"/>
  </sheetPr>
  <dimension ref="A1:AX291"/>
  <sheetViews>
    <sheetView showGridLines="0" zoomScale="90" zoomScaleNormal="90" zoomScalePageLayoutView="90" workbookViewId="0">
      <pane ySplit="4" topLeftCell="A5" activePane="bottomLeft" state="frozen"/>
      <selection pane="bottomLeft" activeCell="H10" sqref="H10"/>
    </sheetView>
  </sheetViews>
  <sheetFormatPr baseColWidth="10" defaultColWidth="0" defaultRowHeight="15"/>
  <cols>
    <col min="1" max="1" width="2.28515625" style="134" customWidth="1"/>
    <col min="2" max="2" width="1.42578125" style="134" customWidth="1"/>
    <col min="3" max="3" width="44.42578125" style="79" customWidth="1"/>
    <col min="4" max="4" width="14.85546875" style="134" bestFit="1" customWidth="1"/>
    <col min="5" max="5" width="31.85546875" style="134" bestFit="1" customWidth="1"/>
    <col min="6" max="6" width="25.7109375" style="79" customWidth="1"/>
    <col min="7" max="7" width="20.7109375" style="79" customWidth="1"/>
    <col min="8" max="8" width="15.28515625" style="134" bestFit="1" customWidth="1"/>
    <col min="9" max="9" width="13.42578125" style="134" bestFit="1" customWidth="1"/>
    <col min="10" max="10" width="15" style="134" bestFit="1" customWidth="1"/>
    <col min="11" max="11" width="16.28515625" style="134" bestFit="1" customWidth="1"/>
    <col min="12" max="12" width="20.42578125" style="134" customWidth="1"/>
    <col min="13" max="15" width="8.85546875" style="71" customWidth="1"/>
    <col min="16" max="16" width="44.28515625" style="71" bestFit="1" customWidth="1"/>
    <col min="17" max="17" width="49.42578125" style="71" bestFit="1" customWidth="1"/>
    <col min="18" max="18" width="37.42578125" style="71" bestFit="1" customWidth="1"/>
    <col min="19" max="19" width="43.140625" style="71" bestFit="1" customWidth="1"/>
    <col min="20" max="20" width="8.85546875" style="70" hidden="1" customWidth="1"/>
    <col min="21" max="21" width="9.140625" style="70" hidden="1" customWidth="1"/>
    <col min="22" max="50" width="9.140625" style="71" hidden="1" customWidth="1"/>
    <col min="51" max="16384" width="9.140625" style="134" hidden="1"/>
  </cols>
  <sheetData>
    <row r="1" spans="2:49" s="201" customFormat="1" ht="39" customHeight="1">
      <c r="B1" s="261"/>
      <c r="C1" s="297"/>
      <c r="D1" s="297"/>
      <c r="E1" s="297"/>
      <c r="F1" s="297"/>
      <c r="G1" s="297"/>
      <c r="H1" s="297"/>
      <c r="I1" s="297"/>
      <c r="J1" s="297"/>
      <c r="K1" s="297"/>
      <c r="L1" s="297"/>
      <c r="M1" s="152"/>
      <c r="N1" s="195"/>
      <c r="O1" s="195"/>
      <c r="P1" s="195"/>
      <c r="Q1" s="195"/>
      <c r="R1" s="195"/>
      <c r="S1" s="195"/>
      <c r="T1" s="149"/>
      <c r="U1" s="149"/>
    </row>
    <row r="2" spans="2:49" s="202" customFormat="1" ht="30" customHeight="1">
      <c r="D2" s="203"/>
      <c r="E2" s="204"/>
      <c r="F2" s="204"/>
      <c r="G2" s="204"/>
      <c r="H2" s="204"/>
      <c r="I2" s="205"/>
      <c r="J2" s="205"/>
      <c r="K2" s="205"/>
      <c r="L2" s="205"/>
      <c r="M2" s="205"/>
      <c r="N2" s="205"/>
      <c r="O2" s="205"/>
      <c r="P2" s="205"/>
      <c r="Q2" s="205"/>
      <c r="R2" s="154"/>
      <c r="S2" s="154"/>
      <c r="T2" s="150"/>
      <c r="U2" s="150"/>
    </row>
    <row r="3" spans="2:49" ht="19.5" customHeight="1" thickBot="1">
      <c r="C3" s="134"/>
      <c r="F3" s="134"/>
      <c r="G3" s="134"/>
      <c r="L3" s="131"/>
      <c r="V3" s="71" t="s">
        <v>27</v>
      </c>
      <c r="W3" s="71" t="s">
        <v>28</v>
      </c>
      <c r="X3" s="71" t="s">
        <v>17</v>
      </c>
      <c r="Y3" s="71" t="s">
        <v>29</v>
      </c>
      <c r="Z3" s="71" t="s">
        <v>16</v>
      </c>
      <c r="AA3" s="71" t="s">
        <v>20</v>
      </c>
      <c r="AB3" s="71" t="s">
        <v>21</v>
      </c>
      <c r="AC3" s="71" t="s">
        <v>22</v>
      </c>
      <c r="AD3" s="71" t="s">
        <v>23</v>
      </c>
      <c r="AE3" s="71" t="s">
        <v>24</v>
      </c>
      <c r="AF3" s="71" t="s">
        <v>25</v>
      </c>
      <c r="AG3" s="71" t="s">
        <v>26</v>
      </c>
      <c r="AH3" s="71" t="s">
        <v>27</v>
      </c>
      <c r="AI3" s="71" t="s">
        <v>28</v>
      </c>
      <c r="AJ3" s="71" t="s">
        <v>17</v>
      </c>
      <c r="AK3" s="71" t="s">
        <v>29</v>
      </c>
      <c r="AL3" s="71" t="s">
        <v>16</v>
      </c>
      <c r="AM3" s="71" t="s">
        <v>20</v>
      </c>
      <c r="AN3" s="71" t="s">
        <v>21</v>
      </c>
      <c r="AO3" s="71" t="s">
        <v>22</v>
      </c>
      <c r="AP3" s="71" t="s">
        <v>23</v>
      </c>
      <c r="AQ3" s="71" t="s">
        <v>24</v>
      </c>
      <c r="AR3" s="71" t="s">
        <v>25</v>
      </c>
      <c r="AS3" s="71" t="s">
        <v>26</v>
      </c>
      <c r="AT3" s="71" t="s">
        <v>27</v>
      </c>
      <c r="AU3" s="71" t="s">
        <v>28</v>
      </c>
      <c r="AV3" s="71" t="s">
        <v>17</v>
      </c>
      <c r="AW3" s="71" t="s">
        <v>29</v>
      </c>
    </row>
    <row r="4" spans="2:49" ht="30" customHeight="1" thickTop="1" thickBot="1">
      <c r="C4" s="151" t="s">
        <v>125</v>
      </c>
      <c r="D4" s="151" t="s">
        <v>215</v>
      </c>
      <c r="E4" s="151" t="s">
        <v>124</v>
      </c>
      <c r="F4" s="151" t="s">
        <v>133</v>
      </c>
      <c r="G4" s="151" t="s">
        <v>146</v>
      </c>
      <c r="H4" s="151" t="s">
        <v>189</v>
      </c>
      <c r="I4" s="151" t="s">
        <v>190</v>
      </c>
      <c r="J4" s="151" t="s">
        <v>130</v>
      </c>
      <c r="K4" s="151" t="s">
        <v>48</v>
      </c>
      <c r="L4" s="131"/>
      <c r="M4" s="206"/>
      <c r="P4" s="71" t="s">
        <v>42</v>
      </c>
      <c r="Q4" s="71" t="s">
        <v>43</v>
      </c>
      <c r="R4" s="71" t="s">
        <v>44</v>
      </c>
      <c r="S4" s="71" t="s">
        <v>49</v>
      </c>
      <c r="V4" s="71">
        <v>1</v>
      </c>
      <c r="W4" s="71">
        <v>1</v>
      </c>
      <c r="X4" s="71">
        <v>1</v>
      </c>
      <c r="Y4" s="71">
        <v>1</v>
      </c>
      <c r="Z4" s="71">
        <v>2</v>
      </c>
      <c r="AA4" s="71">
        <v>2</v>
      </c>
      <c r="AB4" s="71">
        <v>2</v>
      </c>
      <c r="AC4" s="71">
        <v>2</v>
      </c>
      <c r="AD4" s="71">
        <v>2</v>
      </c>
      <c r="AE4" s="71">
        <v>2</v>
      </c>
      <c r="AF4" s="71">
        <v>2</v>
      </c>
      <c r="AG4" s="71">
        <v>2</v>
      </c>
      <c r="AH4" s="71">
        <v>2</v>
      </c>
      <c r="AI4" s="71">
        <v>2</v>
      </c>
      <c r="AJ4" s="71">
        <v>2</v>
      </c>
      <c r="AK4" s="71">
        <v>2</v>
      </c>
      <c r="AL4" s="71">
        <v>3</v>
      </c>
      <c r="AM4" s="71">
        <v>3</v>
      </c>
      <c r="AN4" s="71">
        <v>3</v>
      </c>
      <c r="AO4" s="71">
        <v>3</v>
      </c>
      <c r="AP4" s="71">
        <v>3</v>
      </c>
      <c r="AQ4" s="71">
        <v>3</v>
      </c>
      <c r="AR4" s="71">
        <v>3</v>
      </c>
      <c r="AS4" s="71">
        <v>3</v>
      </c>
      <c r="AT4" s="71">
        <v>3</v>
      </c>
      <c r="AU4" s="71">
        <v>3</v>
      </c>
      <c r="AV4" s="71">
        <v>3</v>
      </c>
      <c r="AW4" s="71">
        <v>3</v>
      </c>
    </row>
    <row r="5" spans="2:49" ht="35.1" customHeight="1" thickTop="1">
      <c r="C5" s="209" t="s">
        <v>305</v>
      </c>
      <c r="D5" s="207" t="s">
        <v>126</v>
      </c>
      <c r="E5" s="210" t="s">
        <v>277</v>
      </c>
      <c r="F5" s="210" t="s">
        <v>275</v>
      </c>
      <c r="G5" s="216" t="str">
        <f>IF(F5=0,"",VLOOKUP(F5,Cadastro!$C$5:$D$199,2,FALSE))</f>
        <v>mercadeo</v>
      </c>
      <c r="H5" s="61">
        <v>43072</v>
      </c>
      <c r="I5" s="61">
        <v>43079</v>
      </c>
      <c r="J5" s="60" t="s">
        <v>131</v>
      </c>
      <c r="K5" s="218" t="str">
        <f ca="1">IF(J5=0,"",IF(J5="Concluído","Concluído",IF(AND(TODAY()&gt;I5,J5&lt;&gt;"Concluído"),"Atrasado",IF(AND(TODAY()&lt;H5,J5="Não iniciado"),"Aguardando",IF(AND(TODAY()&lt;H5,J5="Em andamento"),"Adiantado",IF(AND(TODAY()&gt;=H5,TODAY()&lt;=I5,J5="Em andamento"),"Em andamento","Atrasado"))))))</f>
        <v>Atrasado</v>
      </c>
      <c r="L5" s="131"/>
      <c r="M5" s="71" t="str">
        <f>Cadastro!C5</f>
        <v>Rafael Ávila</v>
      </c>
      <c r="O5" s="71">
        <v>1</v>
      </c>
      <c r="P5" s="191" t="str">
        <f t="array" ref="P5">INDEX(Forças!$C$5:$C$34,SMALL(IF(Forças!$G$5:$G$34=Forças!$G5,ROW(Forças!$G$5:$G$34)-4),COUNTIF(Forças!$G$5:$G5,Forças!$G5)))</f>
        <v>La marca es reconocida en el mercado</v>
      </c>
      <c r="Q5" s="191" t="str">
        <f t="array" ref="Q5">INDEX(Fraquezas!$C$5:$C$34,SMALL(IF(Fraquezas!$G$5:$G$34=Fraquezas!$G5,ROW(Fraquezas!$G$5:$G$34)-4),COUNTIF(Fraquezas!$G$5:$G5,Fraquezas!$G5)))</f>
        <v>La ubicación geográfica es malo</v>
      </c>
      <c r="R5" s="191" t="str">
        <f t="array" ref="R5">INDEX(Oportunidades!$C$5:$C$34,SMALL(IF(Oportunidades!$G$5:$G$34=Oportunidades!$G5,ROW(Oportunidades!$G$5:$G$34)-4),COUNTIF(Oportunidades!$G$5:$G5,Oportunidades!$G5)))</f>
        <v>Posibilidad de establecer asociaciones estratégicas</v>
      </c>
      <c r="S5" s="191" t="str">
        <f t="array" ref="S5">INDEX(Ameaças!$C$5:$C$34,SMALL(IF(Ameaças!$G$5:$G$34=Ameaças!$G5,ROW(Ameaças!$G$5:$G$34)-4),COUNTIF(Ameaças!$G$5:$G5,Ameaças!$G5)))</f>
        <v>La falta de interés en las iniciativas sociales y medioambientales</v>
      </c>
    </row>
    <row r="6" spans="2:49" ht="35.1" customHeight="1">
      <c r="C6" s="209" t="s">
        <v>304</v>
      </c>
      <c r="D6" s="208" t="s">
        <v>126</v>
      </c>
      <c r="E6" s="211" t="s">
        <v>278</v>
      </c>
      <c r="F6" s="211" t="s">
        <v>274</v>
      </c>
      <c r="G6" s="217" t="str">
        <f>IF(F6=0,"",VLOOKUP(F6,Cadastro!$C$5:$D$199,2,FALSE))</f>
        <v>tecnología</v>
      </c>
      <c r="H6" s="59">
        <v>43073</v>
      </c>
      <c r="I6" s="59">
        <v>43075</v>
      </c>
      <c r="J6" s="58" t="s">
        <v>131</v>
      </c>
      <c r="K6" s="219" t="str">
        <f t="shared" ref="K6:K104" ca="1" si="0">IF(J6=0,"",IF(J6="Concluído","Concluído",IF(AND(TODAY()&gt;I6,J6&lt;&gt;"Concluído"),"Atrasado",IF(AND(TODAY()&lt;H6,J6="Não iniciado"),"Aguardando",IF(AND(TODAY()&lt;H6,J6="Em andamento"),"Adiantado",IF(AND(TODAY()&gt;=H6,TODAY()&lt;=I6,J6="Em andamento"),"Em andamento","Atrasado"))))))</f>
        <v>Atrasado</v>
      </c>
      <c r="L6" s="131"/>
      <c r="M6" s="71" t="str">
        <f>Cadastro!C6</f>
        <v>Daniel Pereira</v>
      </c>
      <c r="O6" s="71">
        <v>2</v>
      </c>
      <c r="P6" s="191" t="str">
        <f t="array" ref="P6">INDEX(Forças!$C$5:$C$34,SMALL(IF(Forças!$G$5:$G$34=Forças!$G6,ROW(Forças!$G$5:$G$34)-4),COUNTIF(Forças!$G$5:$G6,Forças!$G6)))</f>
        <v>La empresa cuenta con diferencial innovadora</v>
      </c>
      <c r="Q6" s="191" t="str">
        <f t="array" ref="Q6">INDEX(Fraquezas!$C$5:$C$34,SMALL(IF(Fraquezas!$G$5:$G$34=Fraquezas!$G6,ROW(Fraquezas!$G$5:$G$34)-4),COUNTIF(Fraquezas!$G$5:$G6,Fraquezas!$G6)))</f>
        <v>La infraestructura es inadecuada para las necesidades</v>
      </c>
      <c r="R6" s="191" t="str">
        <f t="array" ref="R6">INDEX(Oportunidades!$C$5:$C$34,SMALL(IF(Oportunidades!$G$5:$G$34=Oportunidades!$G6,ROW(Oportunidades!$G$5:$G$34)-4),COUNTIF(Oportunidades!$G$5:$G6,Oportunidades!$G6)))</f>
        <v>Exitem pocos competidores en el mercado</v>
      </c>
      <c r="S6" s="191" t="str">
        <f t="array" ref="S6">INDEX(Ameaças!$C$5:$C$34,SMALL(IF(Ameaças!$G$5:$G$34=Ameaças!$G6,ROW(Ameaças!$G$5:$G$34)-4),COUNTIF(Ameaças!$G$5:$G6,Ameaças!$G6)))</f>
        <v>No hay nuevas líneas de productos</v>
      </c>
      <c r="AC6" s="70"/>
    </row>
    <row r="7" spans="2:49" ht="35.1" customHeight="1">
      <c r="C7" s="209" t="s">
        <v>303</v>
      </c>
      <c r="D7" s="208" t="s">
        <v>126</v>
      </c>
      <c r="E7" s="211" t="s">
        <v>280</v>
      </c>
      <c r="F7" s="211" t="s">
        <v>276</v>
      </c>
      <c r="G7" s="217" t="str">
        <f>IF(F7=0,"",VLOOKUP(F7,Cadastro!$C$5:$D$199,2,FALSE))</f>
        <v>comercial</v>
      </c>
      <c r="H7" s="59">
        <v>43073</v>
      </c>
      <c r="I7" s="59">
        <v>43079</v>
      </c>
      <c r="J7" s="58" t="s">
        <v>132</v>
      </c>
      <c r="K7" s="219" t="str">
        <f t="shared" ca="1" si="0"/>
        <v>Atrasado</v>
      </c>
      <c r="L7" s="131"/>
      <c r="M7" s="71" t="str">
        <f>Cadastro!C7</f>
        <v>Leandro Borges</v>
      </c>
      <c r="O7" s="71">
        <v>3</v>
      </c>
      <c r="P7" s="191" t="str">
        <f t="array" ref="P7">INDEX(Forças!$C$5:$C$34,SMALL(IF(Forças!$G$5:$G$34=Forças!$G7,ROW(Forças!$G$5:$G$34)-4),COUNTIF(Forças!$G$5:$G7,Forças!$G7)))</f>
        <v>La propia tecnología es esencial para el negocio</v>
      </c>
      <c r="Q7" s="191" t="str">
        <f t="array" ref="Q7">INDEX(Fraquezas!$C$5:$C$34,SMALL(IF(Fraquezas!$G$5:$G$34=Fraquezas!$G7,ROW(Fraquezas!$G$5:$G$34)-4),COUNTIF(Fraquezas!$G$5:$G7,Fraquezas!$G7)))</f>
        <v>Los medios para hacer que las ventas no están diversificadas</v>
      </c>
      <c r="R7" s="191" t="str">
        <f t="array" ref="R7">INDEX(Oportunidades!$C$5:$C$34,SMALL(IF(Oportunidades!$G$5:$G$34=Oportunidades!$G7,ROW(Oportunidades!$G$5:$G$34)-4),COUNTIF(Oportunidades!$G$5:$G7,Oportunidades!$G7)))</f>
        <v>Se aprovecha de las políticas del gobierno</v>
      </c>
      <c r="S7" s="191" t="str">
        <f t="array" ref="S7">INDEX(Ameaças!$C$5:$C$34,SMALL(IF(Ameaças!$G$5:$G$34=Ameaças!$G7,ROW(Ameaças!$G$5:$G$34)-4),COUNTIF(Ameaças!$G$5:$G7,Ameaças!$G7)))</f>
        <v>Hay un número limitado de recursos esenciales</v>
      </c>
    </row>
    <row r="8" spans="2:49" ht="35.1" customHeight="1">
      <c r="C8" s="209" t="s">
        <v>302</v>
      </c>
      <c r="D8" s="208" t="s">
        <v>127</v>
      </c>
      <c r="E8" s="211" t="s">
        <v>285</v>
      </c>
      <c r="F8" s="211" t="s">
        <v>272</v>
      </c>
      <c r="G8" s="217" t="str">
        <f>IF(F8=0,"",VLOOKUP(F8,Cadastro!$C$5:$D$199,2,FALSE))</f>
        <v>Recursos humanos</v>
      </c>
      <c r="H8" s="59">
        <v>43078</v>
      </c>
      <c r="I8" s="59">
        <v>43082</v>
      </c>
      <c r="J8" s="58" t="s">
        <v>131</v>
      </c>
      <c r="K8" s="219" t="str">
        <f t="shared" ca="1" si="0"/>
        <v>Atrasado</v>
      </c>
      <c r="L8" s="131"/>
      <c r="M8" s="71" t="str">
        <f>Cadastro!C8</f>
        <v>Filippo Ghermandi</v>
      </c>
      <c r="O8" s="71">
        <v>4</v>
      </c>
      <c r="P8" s="191" t="str">
        <f t="array" ref="P8">INDEX(Forças!$C$5:$C$34,SMALL(IF(Forças!$G$5:$G$34=Forças!$G8,ROW(Forças!$G$5:$G$34)-4),COUNTIF(Forças!$G$5:$G8,Forças!$G8)))</f>
        <v>El producto es de calidad</v>
      </c>
      <c r="Q8" s="191" t="str">
        <f t="array" ref="Q8">INDEX(Fraquezas!$C$5:$C$34,SMALL(IF(Fraquezas!$G$5:$G$34=Fraquezas!$G8,ROW(Fraquezas!$G$5:$G$34)-4),COUNTIF(Fraquezas!$G$5:$G8,Fraquezas!$G8)))</f>
        <v>La eficiencia operativa es un factor desfavorable</v>
      </c>
      <c r="R8" s="191" t="str">
        <f t="array" ref="R8">INDEX(Oportunidades!$C$5:$C$34,SMALL(IF(Oportunidades!$G$5:$G$34=Oportunidades!$G8,ROW(Oportunidades!$G$5:$G$34)-4),COUNTIF(Oportunidades!$G$5:$G8,Oportunidades!$G8)))</f>
        <v>Hay recortes de impuestos esperados</v>
      </c>
      <c r="S8" s="191" t="str">
        <f t="array" ref="S8">INDEX(Ameaças!$C$5:$C$34,SMALL(IF(Ameaças!$G$5:$G$34=Ameaças!$G8,ROW(Ameaças!$G$5:$G$34)-4),COUNTIF(Ameaças!$G$5:$G8,Ameaças!$G8)))</f>
        <v>No hay nuevos clientes que entran en el mercado</v>
      </c>
    </row>
    <row r="9" spans="2:49" ht="35.1" customHeight="1">
      <c r="C9" s="209" t="s">
        <v>301</v>
      </c>
      <c r="D9" s="207" t="s">
        <v>127</v>
      </c>
      <c r="E9" s="210" t="s">
        <v>284</v>
      </c>
      <c r="F9" s="210" t="s">
        <v>273</v>
      </c>
      <c r="G9" s="216" t="str">
        <f>IF(F9=0,"",VLOOKUP(F9,Cadastro!$C$5:$D$199,2,FALSE))</f>
        <v>finanzas</v>
      </c>
      <c r="H9" s="61">
        <v>43078</v>
      </c>
      <c r="I9" s="61">
        <v>43084</v>
      </c>
      <c r="J9" s="60" t="s">
        <v>77</v>
      </c>
      <c r="K9" s="219" t="str">
        <f t="shared" ca="1" si="0"/>
        <v>Atrasado</v>
      </c>
      <c r="L9" s="131"/>
      <c r="M9" s="71" t="str">
        <f>Cadastro!C9</f>
        <v>Diogo Silva</v>
      </c>
      <c r="O9" s="71">
        <v>5</v>
      </c>
      <c r="P9" s="191" t="str">
        <f t="array" ref="P9">INDEX(Forças!$C$5:$C$34,SMALL(IF(Forças!$G$5:$G$34=Forças!$G9,ROW(Forças!$G$5:$G$34)-4),COUNTIF(Forças!$G$5:$G9,Forças!$G9)))</f>
        <v>La cartera de productos / servicios es variada</v>
      </c>
      <c r="Q9" s="191" t="str">
        <f t="array" ref="Q9">INDEX(Fraquezas!$C$5:$C$34,SMALL(IF(Fraquezas!$G$5:$G$34=Fraquezas!$G9,ROW(Fraquezas!$G$5:$G$34)-4),COUNTIF(Fraquezas!$G$5:$G9,Fraquezas!$G9)))</f>
        <v>La alta rotación de personal</v>
      </c>
      <c r="R9" s="191" t="str">
        <f t="array" ref="R9">INDEX(Oportunidades!$C$5:$C$34,SMALL(IF(Oportunidades!$G$5:$G$34=Oportunidades!$G9,ROW(Oportunidades!$G$5:$G$34)-4),COUNTIF(Oportunidades!$G$5:$G9,Oportunidades!$G9)))</f>
        <v>economía local cada vez mayor</v>
      </c>
      <c r="S9" s="191" t="str">
        <f t="array" ref="S9">INDEX(Ameaças!$C$5:$C$34,SMALL(IF(Ameaças!$G$5:$G$34=Ameaças!$G9,ROW(Ameaças!$G$5:$G$34)-4),COUNTIF(Ameaças!$G$5:$G9,Ameaças!$G9)))</f>
        <v>La empresa cuenta con disminución en el mercado</v>
      </c>
    </row>
    <row r="10" spans="2:49" ht="35.1" customHeight="1">
      <c r="C10" s="272" t="s">
        <v>306</v>
      </c>
      <c r="D10" s="273" t="s">
        <v>127</v>
      </c>
      <c r="E10" s="274" t="s">
        <v>287</v>
      </c>
      <c r="F10" s="274" t="s">
        <v>272</v>
      </c>
      <c r="G10" s="216" t="str">
        <f>IF(F10=0,"",VLOOKUP(F10,Cadastro!$C$5:$D$199,2,FALSE))</f>
        <v>Recursos humanos</v>
      </c>
      <c r="H10" s="61">
        <v>43072</v>
      </c>
      <c r="I10" s="61">
        <v>43079</v>
      </c>
      <c r="J10" s="60" t="s">
        <v>131</v>
      </c>
      <c r="K10" s="219" t="str">
        <f t="shared" ca="1" si="0"/>
        <v>Atrasado</v>
      </c>
      <c r="L10" s="131"/>
      <c r="M10" s="71" t="str">
        <f>Cadastro!C10</f>
        <v>-</v>
      </c>
      <c r="O10" s="71">
        <v>6</v>
      </c>
      <c r="P10" s="191" t="str">
        <f t="array" ref="P10">INDEX(Forças!$C$5:$C$34,SMALL(IF(Forças!$G$5:$G$34=Forças!$G10,ROW(Forças!$G$5:$G$34)-4),COUNTIF(Forças!$G$5:$G10,Forças!$G10)))</f>
        <v>El costo es bajo y que ayuda a obtener un mayor beneficio</v>
      </c>
      <c r="Q10" s="191" t="str">
        <f t="array" ref="Q10">INDEX(Fraquezas!$C$5:$C$34,SMALL(IF(Fraquezas!$G$5:$G$34=Fraquezas!$G10,ROW(Fraquezas!$G$5:$G$34)-4),COUNTIF(Fraquezas!$G$5:$G10,Fraquezas!$G10)))</f>
        <v>La base de clientes es pequeña</v>
      </c>
      <c r="R10" s="191">
        <f t="array" ref="R10">INDEX(Oportunidades!$C$5:$C$34,SMALL(IF(Oportunidades!$G$5:$G$34=Oportunidades!$G10,ROW(Oportunidades!$G$5:$G$34)-4),COUNTIF(Oportunidades!$G$5:$G10,Oportunidades!$G10)))</f>
        <v>0</v>
      </c>
      <c r="S10" s="191">
        <f t="array" ref="S10">INDEX(Ameaças!$C$5:$C$34,SMALL(IF(Ameaças!$G$5:$G$34=Ameaças!$G10,ROW(Ameaças!$G$5:$G$34)-4),COUNTIF(Ameaças!$G$5:$G10,Ameaças!$G10)))</f>
        <v>0</v>
      </c>
    </row>
    <row r="11" spans="2:49" ht="35.1" customHeight="1">
      <c r="C11" s="272" t="s">
        <v>307</v>
      </c>
      <c r="D11" s="275" t="s">
        <v>128</v>
      </c>
      <c r="E11" s="276" t="s">
        <v>293</v>
      </c>
      <c r="F11" s="276" t="s">
        <v>273</v>
      </c>
      <c r="G11" s="217" t="str">
        <f>IF(F11=0,"",VLOOKUP(F11,Cadastro!$C$5:$D$199,2,FALSE))</f>
        <v>finanzas</v>
      </c>
      <c r="H11" s="59">
        <v>43073</v>
      </c>
      <c r="I11" s="59">
        <v>43075</v>
      </c>
      <c r="J11" s="58" t="s">
        <v>131</v>
      </c>
      <c r="K11" s="219" t="str">
        <f t="shared" ca="1" si="0"/>
        <v>Atrasado</v>
      </c>
      <c r="L11" s="131"/>
      <c r="M11" s="71" t="str">
        <f>Cadastro!C11</f>
        <v>-</v>
      </c>
      <c r="O11" s="71">
        <v>7</v>
      </c>
      <c r="P11" s="191" t="str">
        <f t="array" ref="P11">INDEX(Forças!$C$5:$C$34,SMALL(IF(Forças!$G$5:$G$34=Forças!$G11,ROW(Forças!$G$5:$G$34)-4),COUNTIF(Forças!$G$5:$G11,Forças!$G11)))</f>
        <v>El personal era competente y entrelazados</v>
      </c>
      <c r="Q11" s="191" t="str">
        <f t="array" ref="Q11">INDEX(Fraquezas!$C$5:$C$34,SMALL(IF(Fraquezas!$G$5:$G$34=Fraquezas!$G11,ROW(Fraquezas!$G$5:$G$34)-4),COUNTIF(Fraquezas!$G$5:$G11,Fraquezas!$G11)))</f>
        <v>No hay recursos financieros disponibles</v>
      </c>
      <c r="R11" s="191">
        <f t="array" ref="R11">INDEX(Oportunidades!$C$5:$C$34,SMALL(IF(Oportunidades!$G$5:$G$34=Oportunidades!$G11,ROW(Oportunidades!$G$5:$G$34)-4),COUNTIF(Oportunidades!$G$5:$G11,Oportunidades!$G11)))</f>
        <v>0</v>
      </c>
      <c r="S11" s="191">
        <f t="array" ref="S11">INDEX(Ameaças!$C$5:$C$34,SMALL(IF(Ameaças!$G$5:$G$34=Ameaças!$G11,ROW(Ameaças!$G$5:$G$34)-4),COUNTIF(Ameaças!$G$5:$G11,Ameaças!$G11)))</f>
        <v>0</v>
      </c>
    </row>
    <row r="12" spans="2:49" ht="35.1" customHeight="1">
      <c r="C12" s="272" t="s">
        <v>308</v>
      </c>
      <c r="D12" s="275" t="s">
        <v>128</v>
      </c>
      <c r="E12" s="276" t="s">
        <v>291</v>
      </c>
      <c r="F12" s="276" t="s">
        <v>276</v>
      </c>
      <c r="G12" s="217" t="str">
        <f>IF(F12=0,"",VLOOKUP(F12,Cadastro!$C$5:$D$199,2,FALSE))</f>
        <v>comercial</v>
      </c>
      <c r="H12" s="61">
        <v>43072</v>
      </c>
      <c r="I12" s="61">
        <v>43079</v>
      </c>
      <c r="J12" s="60" t="s">
        <v>131</v>
      </c>
      <c r="K12" s="219" t="str">
        <f t="shared" ca="1" si="0"/>
        <v>Atrasado</v>
      </c>
      <c r="L12" s="131"/>
      <c r="M12" s="71" t="str">
        <f>Cadastro!C12</f>
        <v>-</v>
      </c>
      <c r="O12" s="71">
        <v>8</v>
      </c>
      <c r="P12" s="191">
        <f t="array" ref="P12">INDEX(Forças!$C$5:$C$34,SMALL(IF(Forças!$G$5:$G$34=Forças!$G12,ROW(Forças!$G$5:$G$34)-4),COUNTIF(Forças!$G$5:$G12,Forças!$G12)))</f>
        <v>0</v>
      </c>
      <c r="Q12" s="191">
        <f t="array" ref="Q12">INDEX(Fraquezas!$C$5:$C$34,SMALL(IF(Fraquezas!$G$5:$G$34=Fraquezas!$G12,ROW(Fraquezas!$G$5:$G$34)-4),COUNTIF(Fraquezas!$G$5:$G12,Fraquezas!$G12)))</f>
        <v>0</v>
      </c>
      <c r="R12" s="191">
        <f t="array" ref="R12">INDEX(Oportunidades!$C$5:$C$34,SMALL(IF(Oportunidades!$G$5:$G$34=Oportunidades!$G12,ROW(Oportunidades!$G$5:$G$34)-4),COUNTIF(Oportunidades!$G$5:$G12,Oportunidades!$G12)))</f>
        <v>0</v>
      </c>
      <c r="S12" s="191">
        <f t="array" ref="S12">INDEX(Ameaças!$C$5:$C$34,SMALL(IF(Ameaças!$G$5:$G$34=Ameaças!$G12,ROW(Ameaças!$G$5:$G$34)-4),COUNTIF(Ameaças!$G$5:$G12,Ameaças!$G12)))</f>
        <v>0</v>
      </c>
    </row>
    <row r="13" spans="2:49" ht="35.1" customHeight="1">
      <c r="C13" s="272" t="s">
        <v>309</v>
      </c>
      <c r="D13" s="275" t="s">
        <v>129</v>
      </c>
      <c r="E13" s="276" t="s">
        <v>297</v>
      </c>
      <c r="F13" s="276" t="s">
        <v>276</v>
      </c>
      <c r="G13" s="217" t="str">
        <f>IF(F13=0,"",VLOOKUP(F13,Cadastro!$C$5:$D$199,2,FALSE))</f>
        <v>comercial</v>
      </c>
      <c r="H13" s="59">
        <v>43073</v>
      </c>
      <c r="I13" s="59">
        <v>43075</v>
      </c>
      <c r="J13" s="58" t="s">
        <v>131</v>
      </c>
      <c r="K13" s="219" t="str">
        <f t="shared" ca="1" si="0"/>
        <v>Atrasado</v>
      </c>
      <c r="L13" s="131"/>
      <c r="M13" s="71" t="str">
        <f>Cadastro!C13</f>
        <v>-</v>
      </c>
      <c r="O13" s="71">
        <v>9</v>
      </c>
      <c r="P13" s="191">
        <f t="array" ref="P13">INDEX(Forças!$C$5:$C$34,SMALL(IF(Forças!$G$5:$G$34=Forças!$G13,ROW(Forças!$G$5:$G$34)-4),COUNTIF(Forças!$G$5:$G13,Forças!$G13)))</f>
        <v>0</v>
      </c>
      <c r="Q13" s="191">
        <f t="array" ref="Q13">INDEX(Fraquezas!$C$5:$C$34,SMALL(IF(Fraquezas!$G$5:$G$34=Fraquezas!$G13,ROW(Fraquezas!$G$5:$G$34)-4),COUNTIF(Fraquezas!$G$5:$G13,Fraquezas!$G13)))</f>
        <v>0</v>
      </c>
      <c r="R13" s="191">
        <f t="array" ref="R13">INDEX(Oportunidades!$C$5:$C$34,SMALL(IF(Oportunidades!$G$5:$G$34=Oportunidades!$G13,ROW(Oportunidades!$G$5:$G$34)-4),COUNTIF(Oportunidades!$G$5:$G13,Oportunidades!$G13)))</f>
        <v>0</v>
      </c>
      <c r="S13" s="191">
        <f t="array" ref="S13">INDEX(Ameaças!$C$5:$C$34,SMALL(IF(Ameaças!$G$5:$G$34=Ameaças!$G13,ROW(Ameaças!$G$5:$G$34)-4),COUNTIF(Ameaças!$G$5:$G13,Ameaças!$G13)))</f>
        <v>0</v>
      </c>
    </row>
    <row r="14" spans="2:49" ht="35.1" customHeight="1">
      <c r="C14" s="272" t="s">
        <v>312</v>
      </c>
      <c r="D14" s="273" t="s">
        <v>128</v>
      </c>
      <c r="E14" s="274" t="s">
        <v>295</v>
      </c>
      <c r="F14" s="274" t="s">
        <v>273</v>
      </c>
      <c r="G14" s="216" t="str">
        <f>IF(F14=0,"",VLOOKUP(F14,Cadastro!$C$5:$D$199,2,FALSE))</f>
        <v>finanzas</v>
      </c>
      <c r="H14" s="59">
        <v>43073</v>
      </c>
      <c r="I14" s="59">
        <v>43079</v>
      </c>
      <c r="J14" s="58" t="s">
        <v>132</v>
      </c>
      <c r="K14" s="219" t="str">
        <f t="shared" ca="1" si="0"/>
        <v>Atrasado</v>
      </c>
      <c r="L14" s="131"/>
      <c r="M14" s="71" t="str">
        <f>Cadastro!C14</f>
        <v>-</v>
      </c>
      <c r="O14" s="71">
        <v>10</v>
      </c>
      <c r="P14" s="191">
        <f t="array" ref="P14">INDEX(Forças!$C$5:$C$34,SMALL(IF(Forças!$G$5:$G$34=Forças!$G14,ROW(Forças!$G$5:$G$34)-4),COUNTIF(Forças!$G$5:$G14,Forças!$G14)))</f>
        <v>0</v>
      </c>
      <c r="Q14" s="191">
        <f t="array" ref="Q14">INDEX(Fraquezas!$C$5:$C$34,SMALL(IF(Fraquezas!$G$5:$G$34=Fraquezas!$G14,ROW(Fraquezas!$G$5:$G$34)-4),COUNTIF(Fraquezas!$G$5:$G14,Fraquezas!$G14)))</f>
        <v>0</v>
      </c>
      <c r="R14" s="191">
        <f t="array" ref="R14">INDEX(Oportunidades!$C$5:$C$34,SMALL(IF(Oportunidades!$G$5:$G$34=Oportunidades!$G14,ROW(Oportunidades!$G$5:$G$34)-4),COUNTIF(Oportunidades!$G$5:$G14,Oportunidades!$G14)))</f>
        <v>0</v>
      </c>
      <c r="S14" s="191">
        <f t="array" ref="S14">INDEX(Ameaças!$C$5:$C$34,SMALL(IF(Ameaças!$G$5:$G$34=Ameaças!$G14,ROW(Ameaças!$G$5:$G$34)-4),COUNTIF(Ameaças!$G$5:$G14,Ameaças!$G14)))</f>
        <v>0</v>
      </c>
    </row>
    <row r="15" spans="2:49" ht="35.1" customHeight="1">
      <c r="C15" s="272" t="s">
        <v>310</v>
      </c>
      <c r="D15" s="273" t="s">
        <v>129</v>
      </c>
      <c r="E15" s="274" t="s">
        <v>299</v>
      </c>
      <c r="F15" s="274" t="s">
        <v>275</v>
      </c>
      <c r="G15" s="216" t="str">
        <f>IF(F15=0,"",VLOOKUP(F15,Cadastro!$C$5:$D$199,2,FALSE))</f>
        <v>mercadeo</v>
      </c>
      <c r="H15" s="59">
        <v>43078</v>
      </c>
      <c r="I15" s="59">
        <v>43082</v>
      </c>
      <c r="J15" s="58" t="s">
        <v>131</v>
      </c>
      <c r="K15" s="219" t="str">
        <f t="shared" ca="1" si="0"/>
        <v>Atrasado</v>
      </c>
      <c r="L15" s="131"/>
      <c r="M15" s="71" t="str">
        <f>Cadastro!C15</f>
        <v>-</v>
      </c>
      <c r="O15" s="71">
        <v>11</v>
      </c>
      <c r="P15" s="191">
        <f t="array" ref="P15">INDEX(Forças!$C$5:$C$34,SMALL(IF(Forças!$G$5:$G$34=Forças!$G15,ROW(Forças!$G$5:$G$34)-4),COUNTIF(Forças!$G$5:$G15,Forças!$G15)))</f>
        <v>0</v>
      </c>
      <c r="Q15" s="191">
        <f t="array" ref="Q15">INDEX(Fraquezas!$C$5:$C$34,SMALL(IF(Fraquezas!$G$5:$G$34=Fraquezas!$G15,ROW(Fraquezas!$G$5:$G$34)-4),COUNTIF(Fraquezas!$G$5:$G15,Fraquezas!$G15)))</f>
        <v>0</v>
      </c>
      <c r="R15" s="191">
        <f t="array" ref="R15">INDEX(Oportunidades!$C$5:$C$34,SMALL(IF(Oportunidades!$G$5:$G$34=Oportunidades!$G15,ROW(Oportunidades!$G$5:$G$34)-4),COUNTIF(Oportunidades!$G$5:$G15,Oportunidades!$G15)))</f>
        <v>0</v>
      </c>
      <c r="S15" s="191">
        <f t="array" ref="S15">INDEX(Ameaças!$C$5:$C$34,SMALL(IF(Ameaças!$G$5:$G$34=Ameaças!$G15,ROW(Ameaças!$G$5:$G$34)-4),COUNTIF(Ameaças!$G$5:$G15,Ameaças!$G15)))</f>
        <v>0</v>
      </c>
    </row>
    <row r="16" spans="2:49" ht="35.1" customHeight="1">
      <c r="C16" s="272" t="s">
        <v>311</v>
      </c>
      <c r="D16" s="275" t="s">
        <v>126</v>
      </c>
      <c r="E16" s="276" t="s">
        <v>283</v>
      </c>
      <c r="F16" s="276" t="s">
        <v>272</v>
      </c>
      <c r="G16" s="217" t="str">
        <f>IF(F16=0,"",VLOOKUP(F16,Cadastro!$C$5:$D$199,2,FALSE))</f>
        <v>Recursos humanos</v>
      </c>
      <c r="H16" s="61">
        <v>43078</v>
      </c>
      <c r="I16" s="61">
        <v>43084</v>
      </c>
      <c r="J16" s="60" t="s">
        <v>77</v>
      </c>
      <c r="K16" s="219" t="str">
        <f t="shared" ca="1" si="0"/>
        <v>Atrasado</v>
      </c>
      <c r="L16" s="131"/>
      <c r="M16" s="71" t="str">
        <f>Cadastro!C16</f>
        <v>-</v>
      </c>
      <c r="O16" s="71">
        <v>12</v>
      </c>
      <c r="P16" s="191">
        <f t="array" ref="P16">INDEX(Forças!$C$5:$C$34,SMALL(IF(Forças!$G$5:$G$34=Forças!$G16,ROW(Forças!$G$5:$G$34)-4),COUNTIF(Forças!$G$5:$G16,Forças!$G16)))</f>
        <v>0</v>
      </c>
      <c r="Q16" s="191">
        <f t="array" ref="Q16">INDEX(Fraquezas!$C$5:$C$34,SMALL(IF(Fraquezas!$G$5:$G$34=Fraquezas!$G16,ROW(Fraquezas!$G$5:$G$34)-4),COUNTIF(Fraquezas!$G$5:$G16,Fraquezas!$G16)))</f>
        <v>0</v>
      </c>
      <c r="R16" s="191">
        <f t="array" ref="R16">INDEX(Oportunidades!$C$5:$C$34,SMALL(IF(Oportunidades!$G$5:$G$34=Oportunidades!$G16,ROW(Oportunidades!$G$5:$G$34)-4),COUNTIF(Oportunidades!$G$5:$G16,Oportunidades!$G16)))</f>
        <v>0</v>
      </c>
      <c r="S16" s="191">
        <f t="array" ref="S16">INDEX(Ameaças!$C$5:$C$34,SMALL(IF(Ameaças!$G$5:$G$34=Ameaças!$G16,ROW(Ameaças!$G$5:$G$34)-4),COUNTIF(Ameaças!$G$5:$G16,Ameaças!$G16)))</f>
        <v>0</v>
      </c>
    </row>
    <row r="17" spans="3:19" ht="35.1" customHeight="1">
      <c r="C17" s="272"/>
      <c r="D17" s="275"/>
      <c r="E17" s="276"/>
      <c r="F17" s="276"/>
      <c r="G17" s="217" t="str">
        <f>IF(F17=0,"",VLOOKUP(F17,Cadastro!$C$5:$D$199,2,FALSE))</f>
        <v/>
      </c>
      <c r="H17" s="59"/>
      <c r="I17" s="59"/>
      <c r="J17" s="58"/>
      <c r="K17" s="219" t="str">
        <f t="shared" ca="1" si="0"/>
        <v/>
      </c>
      <c r="L17" s="131"/>
      <c r="M17" s="71" t="str">
        <f>Cadastro!C17</f>
        <v>-</v>
      </c>
      <c r="O17" s="71">
        <v>13</v>
      </c>
      <c r="P17" s="191">
        <f t="array" ref="P17">INDEX(Forças!$C$5:$C$34,SMALL(IF(Forças!$G$5:$G$34=Forças!$G17,ROW(Forças!$G$5:$G$34)-4),COUNTIF(Forças!$G$5:$G17,Forças!$G17)))</f>
        <v>0</v>
      </c>
      <c r="Q17" s="191">
        <f t="array" ref="Q17">INDEX(Fraquezas!$C$5:$C$34,SMALL(IF(Fraquezas!$G$5:$G$34=Fraquezas!$G17,ROW(Fraquezas!$G$5:$G$34)-4),COUNTIF(Fraquezas!$G$5:$G17,Fraquezas!$G17)))</f>
        <v>0</v>
      </c>
      <c r="R17" s="191">
        <f t="array" ref="R17">INDEX(Oportunidades!$C$5:$C$34,SMALL(IF(Oportunidades!$G$5:$G$34=Oportunidades!$G17,ROW(Oportunidades!$G$5:$G$34)-4),COUNTIF(Oportunidades!$G$5:$G17,Oportunidades!$G17)))</f>
        <v>0</v>
      </c>
      <c r="S17" s="191">
        <f t="array" ref="S17">INDEX(Ameaças!$C$5:$C$34,SMALL(IF(Ameaças!$G$5:$G$34=Ameaças!$G17,ROW(Ameaças!$G$5:$G$34)-4),COUNTIF(Ameaças!$G$5:$G17,Ameaças!$G17)))</f>
        <v>0</v>
      </c>
    </row>
    <row r="18" spans="3:19" ht="35.1" customHeight="1">
      <c r="C18" s="272"/>
      <c r="D18" s="275"/>
      <c r="E18" s="276"/>
      <c r="F18" s="276"/>
      <c r="G18" s="217" t="str">
        <f>IF(F18=0,"",VLOOKUP(F18,Cadastro!$C$5:$D$199,2,FALSE))</f>
        <v/>
      </c>
      <c r="H18" s="59"/>
      <c r="I18" s="59"/>
      <c r="J18" s="58"/>
      <c r="K18" s="219" t="str">
        <f t="shared" ca="1" si="0"/>
        <v/>
      </c>
      <c r="L18" s="131"/>
      <c r="M18" s="71" t="str">
        <f>Cadastro!C18</f>
        <v>-</v>
      </c>
      <c r="O18" s="71">
        <v>14</v>
      </c>
      <c r="P18" s="191">
        <f t="array" ref="P18">INDEX(Forças!$C$5:$C$34,SMALL(IF(Forças!$G$5:$G$34=Forças!$G18,ROW(Forças!$G$5:$G$34)-4),COUNTIF(Forças!$G$5:$G18,Forças!$G18)))</f>
        <v>0</v>
      </c>
      <c r="Q18" s="191">
        <f t="array" ref="Q18">INDEX(Fraquezas!$C$5:$C$34,SMALL(IF(Fraquezas!$G$5:$G$34=Fraquezas!$G18,ROW(Fraquezas!$G$5:$G$34)-4),COUNTIF(Fraquezas!$G$5:$G18,Fraquezas!$G18)))</f>
        <v>0</v>
      </c>
      <c r="R18" s="191">
        <f t="array" ref="R18">INDEX(Oportunidades!$C$5:$C$34,SMALL(IF(Oportunidades!$G$5:$G$34=Oportunidades!$G18,ROW(Oportunidades!$G$5:$G$34)-4),COUNTIF(Oportunidades!$G$5:$G18,Oportunidades!$G18)))</f>
        <v>0</v>
      </c>
      <c r="S18" s="191">
        <f t="array" ref="S18">INDEX(Ameaças!$C$5:$C$34,SMALL(IF(Ameaças!$G$5:$G$34=Ameaças!$G18,ROW(Ameaças!$G$5:$G$34)-4),COUNTIF(Ameaças!$G$5:$G18,Ameaças!$G18)))</f>
        <v>0</v>
      </c>
    </row>
    <row r="19" spans="3:19" ht="35.1" customHeight="1">
      <c r="C19" s="272"/>
      <c r="D19" s="273"/>
      <c r="E19" s="274"/>
      <c r="F19" s="274"/>
      <c r="G19" s="216" t="str">
        <f>IF(F19=0,"",VLOOKUP(F19,Cadastro!$C$5:$D$199,2,FALSE))</f>
        <v/>
      </c>
      <c r="H19" s="61"/>
      <c r="I19" s="61"/>
      <c r="J19" s="60"/>
      <c r="K19" s="219" t="str">
        <f t="shared" ca="1" si="0"/>
        <v/>
      </c>
      <c r="L19" s="131"/>
      <c r="M19" s="71" t="str">
        <f>Cadastro!C19</f>
        <v>-</v>
      </c>
      <c r="O19" s="71">
        <v>15</v>
      </c>
      <c r="P19" s="191">
        <f t="array" ref="P19">INDEX(Forças!$C$5:$C$34,SMALL(IF(Forças!$G$5:$G$34=Forças!$G19,ROW(Forças!$G$5:$G$34)-4),COUNTIF(Forças!$G$5:$G19,Forças!$G19)))</f>
        <v>0</v>
      </c>
      <c r="Q19" s="191">
        <f t="array" ref="Q19">INDEX(Fraquezas!$C$5:$C$34,SMALL(IF(Fraquezas!$G$5:$G$34=Fraquezas!$G19,ROW(Fraquezas!$G$5:$G$34)-4),COUNTIF(Fraquezas!$G$5:$G19,Fraquezas!$G19)))</f>
        <v>0</v>
      </c>
      <c r="R19" s="191">
        <f t="array" ref="R19">INDEX(Oportunidades!$C$5:$C$34,SMALL(IF(Oportunidades!$G$5:$G$34=Oportunidades!$G19,ROW(Oportunidades!$G$5:$G$34)-4),COUNTIF(Oportunidades!$G$5:$G19,Oportunidades!$G19)))</f>
        <v>0</v>
      </c>
      <c r="S19" s="191">
        <f t="array" ref="S19">INDEX(Ameaças!$C$5:$C$34,SMALL(IF(Ameaças!$G$5:$G$34=Ameaças!$G19,ROW(Ameaças!$G$5:$G$34)-4),COUNTIF(Ameaças!$G$5:$G19,Ameaças!$G19)))</f>
        <v>0</v>
      </c>
    </row>
    <row r="20" spans="3:19" ht="35.1" customHeight="1">
      <c r="C20" s="272"/>
      <c r="D20" s="273"/>
      <c r="E20" s="274"/>
      <c r="F20" s="274"/>
      <c r="G20" s="216" t="str">
        <f>IF(F20=0,"",VLOOKUP(F20,Cadastro!$C$5:$D$199,2,FALSE))</f>
        <v/>
      </c>
      <c r="H20" s="61"/>
      <c r="I20" s="61"/>
      <c r="J20" s="60"/>
      <c r="K20" s="219" t="str">
        <f t="shared" ca="1" si="0"/>
        <v/>
      </c>
      <c r="L20" s="131"/>
      <c r="M20" s="71" t="str">
        <f>Cadastro!C20</f>
        <v>-</v>
      </c>
      <c r="O20" s="71">
        <v>16</v>
      </c>
      <c r="P20" s="191">
        <f t="array" ref="P20">INDEX(Forças!$C$5:$C$34,SMALL(IF(Forças!$G$5:$G$34=Forças!$G20,ROW(Forças!$G$5:$G$34)-4),COUNTIF(Forças!$G$5:$G20,Forças!$G20)))</f>
        <v>0</v>
      </c>
      <c r="Q20" s="191">
        <f t="array" ref="Q20">INDEX(Fraquezas!$C$5:$C$34,SMALL(IF(Fraquezas!$G$5:$G$34=Fraquezas!$G20,ROW(Fraquezas!$G$5:$G$34)-4),COUNTIF(Fraquezas!$G$5:$G20,Fraquezas!$G20)))</f>
        <v>0</v>
      </c>
      <c r="R20" s="191">
        <f t="array" ref="R20">INDEX(Oportunidades!$C$5:$C$34,SMALL(IF(Oportunidades!$G$5:$G$34=Oportunidades!$G20,ROW(Oportunidades!$G$5:$G$34)-4),COUNTIF(Oportunidades!$G$5:$G20,Oportunidades!$G20)))</f>
        <v>0</v>
      </c>
      <c r="S20" s="191">
        <f t="array" ref="S20">INDEX(Ameaças!$C$5:$C$34,SMALL(IF(Ameaças!$G$5:$G$34=Ameaças!$G20,ROW(Ameaças!$G$5:$G$34)-4),COUNTIF(Ameaças!$G$5:$G20,Ameaças!$G20)))</f>
        <v>0</v>
      </c>
    </row>
    <row r="21" spans="3:19" ht="35.1" customHeight="1">
      <c r="C21" s="277"/>
      <c r="D21" s="275"/>
      <c r="E21" s="276"/>
      <c r="F21" s="276"/>
      <c r="G21" s="217" t="str">
        <f>IF(F21=0,"",VLOOKUP(F21,Cadastro!$C$5:$D$199,2,FALSE))</f>
        <v/>
      </c>
      <c r="H21" s="59"/>
      <c r="I21" s="59"/>
      <c r="J21" s="58"/>
      <c r="K21" s="219" t="str">
        <f t="shared" ca="1" si="0"/>
        <v/>
      </c>
      <c r="L21" s="131"/>
      <c r="M21" s="71" t="str">
        <f>Cadastro!C21</f>
        <v>-</v>
      </c>
      <c r="O21" s="71">
        <v>17</v>
      </c>
      <c r="P21" s="191">
        <f t="array" ref="P21">INDEX(Forças!$C$5:$C$34,SMALL(IF(Forças!$G$5:$G$34=Forças!$G21,ROW(Forças!$G$5:$G$34)-4),COUNTIF(Forças!$G$5:$G21,Forças!$G21)))</f>
        <v>0</v>
      </c>
      <c r="Q21" s="191">
        <f t="array" ref="Q21">INDEX(Fraquezas!$C$5:$C$34,SMALL(IF(Fraquezas!$G$5:$G$34=Fraquezas!$G21,ROW(Fraquezas!$G$5:$G$34)-4),COUNTIF(Fraquezas!$G$5:$G21,Fraquezas!$G21)))</f>
        <v>0</v>
      </c>
      <c r="R21" s="191">
        <f t="array" ref="R21">INDEX(Oportunidades!$C$5:$C$34,SMALL(IF(Oportunidades!$G$5:$G$34=Oportunidades!$G21,ROW(Oportunidades!$G$5:$G$34)-4),COUNTIF(Oportunidades!$G$5:$G21,Oportunidades!$G21)))</f>
        <v>0</v>
      </c>
      <c r="S21" s="191">
        <f t="array" ref="S21">INDEX(Ameaças!$C$5:$C$34,SMALL(IF(Ameaças!$G$5:$G$34=Ameaças!$G21,ROW(Ameaças!$G$5:$G$34)-4),COUNTIF(Ameaças!$G$5:$G21,Ameaças!$G21)))</f>
        <v>0</v>
      </c>
    </row>
    <row r="22" spans="3:19" ht="35.1" customHeight="1">
      <c r="C22" s="277"/>
      <c r="D22" s="275"/>
      <c r="E22" s="276"/>
      <c r="F22" s="276"/>
      <c r="G22" s="217" t="str">
        <f>IF(F22=0,"",VLOOKUP(F22,Cadastro!$C$5:$D$199,2,FALSE))</f>
        <v/>
      </c>
      <c r="H22" s="59"/>
      <c r="I22" s="59"/>
      <c r="J22" s="58"/>
      <c r="K22" s="219" t="str">
        <f t="shared" ca="1" si="0"/>
        <v/>
      </c>
      <c r="L22" s="131"/>
      <c r="M22" s="71" t="str">
        <f>Cadastro!C22</f>
        <v>-</v>
      </c>
      <c r="O22" s="71">
        <v>18</v>
      </c>
      <c r="P22" s="191">
        <f t="array" ref="P22">INDEX(Forças!$C$5:$C$34,SMALL(IF(Forças!$G$5:$G$34=Forças!$G22,ROW(Forças!$G$5:$G$34)-4),COUNTIF(Forças!$G$5:$G22,Forças!$G22)))</f>
        <v>0</v>
      </c>
      <c r="Q22" s="191">
        <f t="array" ref="Q22">INDEX(Fraquezas!$C$5:$C$34,SMALL(IF(Fraquezas!$G$5:$G$34=Fraquezas!$G22,ROW(Fraquezas!$G$5:$G$34)-4),COUNTIF(Fraquezas!$G$5:$G22,Fraquezas!$G22)))</f>
        <v>0</v>
      </c>
      <c r="R22" s="191">
        <f t="array" ref="R22">INDEX(Oportunidades!$C$5:$C$34,SMALL(IF(Oportunidades!$G$5:$G$34=Oportunidades!$G22,ROW(Oportunidades!$G$5:$G$34)-4),COUNTIF(Oportunidades!$G$5:$G22,Oportunidades!$G22)))</f>
        <v>0</v>
      </c>
      <c r="S22" s="191">
        <f t="array" ref="S22">INDEX(Ameaças!$C$5:$C$34,SMALL(IF(Ameaças!$G$5:$G$34=Ameaças!$G22,ROW(Ameaças!$G$5:$G$34)-4),COUNTIF(Ameaças!$G$5:$G22,Ameaças!$G22)))</f>
        <v>0</v>
      </c>
    </row>
    <row r="23" spans="3:19" ht="35.1" customHeight="1">
      <c r="C23" s="277"/>
      <c r="D23" s="275"/>
      <c r="E23" s="276"/>
      <c r="F23" s="276"/>
      <c r="G23" s="217" t="str">
        <f>IF(F23=0,"",VLOOKUP(F23,Cadastro!$C$5:$D$199,2,FALSE))</f>
        <v/>
      </c>
      <c r="H23" s="59"/>
      <c r="I23" s="59"/>
      <c r="J23" s="58"/>
      <c r="K23" s="219" t="str">
        <f t="shared" ca="1" si="0"/>
        <v/>
      </c>
      <c r="L23" s="131"/>
      <c r="M23" s="71" t="str">
        <f>Cadastro!C23</f>
        <v>-</v>
      </c>
      <c r="O23" s="71">
        <v>19</v>
      </c>
      <c r="P23" s="191">
        <f t="array" ref="P23">INDEX(Forças!$C$5:$C$34,SMALL(IF(Forças!$G$5:$G$34=Forças!$G23,ROW(Forças!$G$5:$G$34)-4),COUNTIF(Forças!$G$5:$G23,Forças!$G23)))</f>
        <v>0</v>
      </c>
      <c r="Q23" s="191">
        <f t="array" ref="Q23">INDEX(Fraquezas!$C$5:$C$34,SMALL(IF(Fraquezas!$G$5:$G$34=Fraquezas!$G23,ROW(Fraquezas!$G$5:$G$34)-4),COUNTIF(Fraquezas!$G$5:$G23,Fraquezas!$G23)))</f>
        <v>0</v>
      </c>
      <c r="R23" s="191">
        <f t="array" ref="R23">INDEX(Oportunidades!$C$5:$C$34,SMALL(IF(Oportunidades!$G$5:$G$34=Oportunidades!$G23,ROW(Oportunidades!$G$5:$G$34)-4),COUNTIF(Oportunidades!$G$5:$G23,Oportunidades!$G23)))</f>
        <v>0</v>
      </c>
      <c r="S23" s="191">
        <f t="array" ref="S23">INDEX(Ameaças!$C$5:$C$34,SMALL(IF(Ameaças!$G$5:$G$34=Ameaças!$G23,ROW(Ameaças!$G$5:$G$34)-4),COUNTIF(Ameaças!$G$5:$G23,Ameaças!$G23)))</f>
        <v>0</v>
      </c>
    </row>
    <row r="24" spans="3:19" ht="35.1" customHeight="1">
      <c r="C24" s="272"/>
      <c r="D24" s="275"/>
      <c r="E24" s="276"/>
      <c r="F24" s="274"/>
      <c r="G24" s="216" t="str">
        <f>IF(F24=0,"",VLOOKUP(F24,Cadastro!$C$5:$D$199,2,FALSE))</f>
        <v/>
      </c>
      <c r="H24" s="61"/>
      <c r="I24" s="61"/>
      <c r="J24" s="60"/>
      <c r="K24" s="219" t="str">
        <f t="shared" ca="1" si="0"/>
        <v/>
      </c>
      <c r="L24" s="131"/>
      <c r="M24" s="71" t="str">
        <f>Cadastro!C24</f>
        <v>-</v>
      </c>
      <c r="O24" s="71">
        <v>20</v>
      </c>
      <c r="P24" s="191">
        <f t="array" ref="P24">INDEX(Forças!$C$5:$C$34,SMALL(IF(Forças!$G$5:$G$34=Forças!$G24,ROW(Forças!$G$5:$G$34)-4),COUNTIF(Forças!$G$5:$G24,Forças!$G24)))</f>
        <v>0</v>
      </c>
      <c r="Q24" s="191">
        <f t="array" ref="Q24">INDEX(Fraquezas!$C$5:$C$34,SMALL(IF(Fraquezas!$G$5:$G$34=Fraquezas!$G24,ROW(Fraquezas!$G$5:$G$34)-4),COUNTIF(Fraquezas!$G$5:$G24,Fraquezas!$G24)))</f>
        <v>0</v>
      </c>
      <c r="R24" s="191">
        <f t="array" ref="R24">INDEX(Oportunidades!$C$5:$C$34,SMALL(IF(Oportunidades!$G$5:$G$34=Oportunidades!$G24,ROW(Oportunidades!$G$5:$G$34)-4),COUNTIF(Oportunidades!$G$5:$G24,Oportunidades!$G24)))</f>
        <v>0</v>
      </c>
      <c r="S24" s="191">
        <f t="array" ref="S24">INDEX(Ameaças!$C$5:$C$34,SMALL(IF(Ameaças!$G$5:$G$34=Ameaças!$G24,ROW(Ameaças!$G$5:$G$34)-4),COUNTIF(Ameaças!$G$5:$G24,Ameaças!$G24)))</f>
        <v>0</v>
      </c>
    </row>
    <row r="25" spans="3:19" ht="35.1" customHeight="1">
      <c r="C25" s="272"/>
      <c r="D25" s="275"/>
      <c r="E25" s="276"/>
      <c r="F25" s="274"/>
      <c r="G25" s="216" t="str">
        <f>IF(F25=0,"",VLOOKUP(F25,Cadastro!$C$5:$D$199,2,FALSE))</f>
        <v/>
      </c>
      <c r="H25" s="61"/>
      <c r="I25" s="61"/>
      <c r="J25" s="60"/>
      <c r="K25" s="219" t="str">
        <f t="shared" ca="1" si="0"/>
        <v/>
      </c>
      <c r="L25" s="131"/>
      <c r="M25" s="71" t="str">
        <f>Cadastro!C25</f>
        <v>-</v>
      </c>
      <c r="O25" s="71">
        <v>21</v>
      </c>
      <c r="P25" s="191">
        <f t="array" ref="P25">INDEX(Forças!$C$5:$C$34,SMALL(IF(Forças!$G$5:$G$34=Forças!$G25,ROW(Forças!$G$5:$G$34)-4),COUNTIF(Forças!$G$5:$G25,Forças!$G25)))</f>
        <v>0</v>
      </c>
      <c r="Q25" s="191">
        <f t="array" ref="Q25">INDEX(Fraquezas!$C$5:$C$34,SMALL(IF(Fraquezas!$G$5:$G$34=Fraquezas!$G25,ROW(Fraquezas!$G$5:$G$34)-4),COUNTIF(Fraquezas!$G$5:$G25,Fraquezas!$G25)))</f>
        <v>0</v>
      </c>
      <c r="R25" s="191">
        <f t="array" ref="R25">INDEX(Oportunidades!$C$5:$C$34,SMALL(IF(Oportunidades!$G$5:$G$34=Oportunidades!$G25,ROW(Oportunidades!$G$5:$G$34)-4),COUNTIF(Oportunidades!$G$5:$G25,Oportunidades!$G25)))</f>
        <v>0</v>
      </c>
      <c r="S25" s="191">
        <f t="array" ref="S25">INDEX(Ameaças!$C$5:$C$34,SMALL(IF(Ameaças!$G$5:$G$34=Ameaças!$G25,ROW(Ameaças!$G$5:$G$34)-4),COUNTIF(Ameaças!$G$5:$G25,Ameaças!$G25)))</f>
        <v>0</v>
      </c>
    </row>
    <row r="26" spans="3:19" ht="35.1" customHeight="1">
      <c r="C26" s="277"/>
      <c r="D26" s="275"/>
      <c r="E26" s="276"/>
      <c r="F26" s="276"/>
      <c r="G26" s="217" t="str">
        <f>IF(F26=0,"",VLOOKUP(F26,Cadastro!$C$5:$D$199,2,FALSE))</f>
        <v/>
      </c>
      <c r="H26" s="59"/>
      <c r="I26" s="59"/>
      <c r="J26" s="58"/>
      <c r="K26" s="219" t="str">
        <f t="shared" ca="1" si="0"/>
        <v/>
      </c>
      <c r="L26" s="131"/>
      <c r="M26" s="71" t="str">
        <f>Cadastro!C26</f>
        <v>-</v>
      </c>
      <c r="O26" s="71">
        <v>22</v>
      </c>
      <c r="P26" s="191">
        <f t="array" ref="P26">INDEX(Forças!$C$5:$C$34,SMALL(IF(Forças!$G$5:$G$34=Forças!$G26,ROW(Forças!$G$5:$G$34)-4),COUNTIF(Forças!$G$5:$G26,Forças!$G26)))</f>
        <v>0</v>
      </c>
      <c r="Q26" s="191">
        <f t="array" ref="Q26">INDEX(Fraquezas!$C$5:$C$34,SMALL(IF(Fraquezas!$G$5:$G$34=Fraquezas!$G26,ROW(Fraquezas!$G$5:$G$34)-4),COUNTIF(Fraquezas!$G$5:$G26,Fraquezas!$G26)))</f>
        <v>0</v>
      </c>
      <c r="R26" s="191">
        <f t="array" ref="R26">INDEX(Oportunidades!$C$5:$C$34,SMALL(IF(Oportunidades!$G$5:$G$34=Oportunidades!$G26,ROW(Oportunidades!$G$5:$G$34)-4),COUNTIF(Oportunidades!$G$5:$G26,Oportunidades!$G26)))</f>
        <v>0</v>
      </c>
      <c r="S26" s="191">
        <f t="array" ref="S26">INDEX(Ameaças!$C$5:$C$34,SMALL(IF(Ameaças!$G$5:$G$34=Ameaças!$G26,ROW(Ameaças!$G$5:$G$34)-4),COUNTIF(Ameaças!$G$5:$G26,Ameaças!$G26)))</f>
        <v>0</v>
      </c>
    </row>
    <row r="27" spans="3:19" ht="35.1" customHeight="1">
      <c r="C27" s="277"/>
      <c r="D27" s="275"/>
      <c r="E27" s="276"/>
      <c r="F27" s="276"/>
      <c r="G27" s="217" t="str">
        <f>IF(F27=0,"",VLOOKUP(F27,Cadastro!$C$5:$D$199,2,FALSE))</f>
        <v/>
      </c>
      <c r="H27" s="59"/>
      <c r="I27" s="59"/>
      <c r="J27" s="58"/>
      <c r="K27" s="219" t="str">
        <f t="shared" ca="1" si="0"/>
        <v/>
      </c>
      <c r="L27" s="131"/>
      <c r="M27" s="71" t="str">
        <f>Cadastro!C27</f>
        <v>-</v>
      </c>
      <c r="O27" s="71">
        <v>23</v>
      </c>
      <c r="P27" s="191">
        <f t="array" ref="P27">INDEX(Forças!$C$5:$C$34,SMALL(IF(Forças!$G$5:$G$34=Forças!$G27,ROW(Forças!$G$5:$G$34)-4),COUNTIF(Forças!$G$5:$G27,Forças!$G27)))</f>
        <v>0</v>
      </c>
      <c r="Q27" s="191">
        <f t="array" ref="Q27">INDEX(Fraquezas!$C$5:$C$34,SMALL(IF(Fraquezas!$G$5:$G$34=Fraquezas!$G27,ROW(Fraquezas!$G$5:$G$34)-4),COUNTIF(Fraquezas!$G$5:$G27,Fraquezas!$G27)))</f>
        <v>0</v>
      </c>
      <c r="R27" s="191">
        <f t="array" ref="R27">INDEX(Oportunidades!$C$5:$C$34,SMALL(IF(Oportunidades!$G$5:$G$34=Oportunidades!$G27,ROW(Oportunidades!$G$5:$G$34)-4),COUNTIF(Oportunidades!$G$5:$G27,Oportunidades!$G27)))</f>
        <v>0</v>
      </c>
      <c r="S27" s="191">
        <f t="array" ref="S27">INDEX(Ameaças!$C$5:$C$34,SMALL(IF(Ameaças!$G$5:$G$34=Ameaças!$G27,ROW(Ameaças!$G$5:$G$34)-4),COUNTIF(Ameaças!$G$5:$G27,Ameaças!$G27)))</f>
        <v>0</v>
      </c>
    </row>
    <row r="28" spans="3:19" ht="35.1" customHeight="1">
      <c r="C28" s="277"/>
      <c r="D28" s="275"/>
      <c r="E28" s="276"/>
      <c r="F28" s="276"/>
      <c r="G28" s="217" t="str">
        <f>IF(F28=0,"",VLOOKUP(F28,Cadastro!$C$5:$D$199,2,FALSE))</f>
        <v/>
      </c>
      <c r="H28" s="59"/>
      <c r="I28" s="59"/>
      <c r="J28" s="58"/>
      <c r="K28" s="219" t="str">
        <f t="shared" ca="1" si="0"/>
        <v/>
      </c>
      <c r="L28" s="131"/>
      <c r="M28" s="71" t="str">
        <f>Cadastro!C28</f>
        <v>-</v>
      </c>
      <c r="O28" s="71">
        <v>24</v>
      </c>
      <c r="P28" s="191">
        <f t="array" ref="P28">INDEX(Forças!$C$5:$C$34,SMALL(IF(Forças!$G$5:$G$34=Forças!$G28,ROW(Forças!$G$5:$G$34)-4),COUNTIF(Forças!$G$5:$G28,Forças!$G28)))</f>
        <v>0</v>
      </c>
      <c r="Q28" s="191">
        <f t="array" ref="Q28">INDEX(Fraquezas!$C$5:$C$34,SMALL(IF(Fraquezas!$G$5:$G$34=Fraquezas!$G28,ROW(Fraquezas!$G$5:$G$34)-4),COUNTIF(Fraquezas!$G$5:$G28,Fraquezas!$G28)))</f>
        <v>0</v>
      </c>
      <c r="R28" s="191">
        <f t="array" ref="R28">INDEX(Oportunidades!$C$5:$C$34,SMALL(IF(Oportunidades!$G$5:$G$34=Oportunidades!$G28,ROW(Oportunidades!$G$5:$G$34)-4),COUNTIF(Oportunidades!$G$5:$G28,Oportunidades!$G28)))</f>
        <v>0</v>
      </c>
      <c r="S28" s="191">
        <f t="array" ref="S28">INDEX(Ameaças!$C$5:$C$34,SMALL(IF(Ameaças!$G$5:$G$34=Ameaças!$G28,ROW(Ameaças!$G$5:$G$34)-4),COUNTIF(Ameaças!$G$5:$G28,Ameaças!$G28)))</f>
        <v>0</v>
      </c>
    </row>
    <row r="29" spans="3:19" ht="35.1" customHeight="1">
      <c r="C29" s="272"/>
      <c r="D29" s="275"/>
      <c r="E29" s="276"/>
      <c r="F29" s="274"/>
      <c r="G29" s="216" t="str">
        <f>IF(F29=0,"",VLOOKUP(F29,Cadastro!$C$5:$D$199,2,FALSE))</f>
        <v/>
      </c>
      <c r="H29" s="61"/>
      <c r="I29" s="61"/>
      <c r="J29" s="60"/>
      <c r="K29" s="219" t="str">
        <f t="shared" ca="1" si="0"/>
        <v/>
      </c>
      <c r="L29" s="131"/>
      <c r="M29" s="71" t="str">
        <f>Cadastro!C29</f>
        <v>-</v>
      </c>
      <c r="O29" s="71">
        <v>25</v>
      </c>
      <c r="P29" s="191">
        <f t="array" ref="P29">INDEX(Forças!$C$5:$C$34,SMALL(IF(Forças!$G$5:$G$34=Forças!$G29,ROW(Forças!$G$5:$G$34)-4),COUNTIF(Forças!$G$5:$G29,Forças!$G29)))</f>
        <v>0</v>
      </c>
      <c r="Q29" s="191">
        <f t="array" ref="Q29">INDEX(Fraquezas!$C$5:$C$34,SMALL(IF(Fraquezas!$G$5:$G$34=Fraquezas!$G29,ROW(Fraquezas!$G$5:$G$34)-4),COUNTIF(Fraquezas!$G$5:$G29,Fraquezas!$G29)))</f>
        <v>0</v>
      </c>
      <c r="R29" s="191">
        <f t="array" ref="R29">INDEX(Oportunidades!$C$5:$C$34,SMALL(IF(Oportunidades!$G$5:$G$34=Oportunidades!$G29,ROW(Oportunidades!$G$5:$G$34)-4),COUNTIF(Oportunidades!$G$5:$G29,Oportunidades!$G29)))</f>
        <v>0</v>
      </c>
      <c r="S29" s="191">
        <f t="array" ref="S29">INDEX(Ameaças!$C$5:$C$34,SMALL(IF(Ameaças!$G$5:$G$34=Ameaças!$G29,ROW(Ameaças!$G$5:$G$34)-4),COUNTIF(Ameaças!$G$5:$G29,Ameaças!$G29)))</f>
        <v>0</v>
      </c>
    </row>
    <row r="30" spans="3:19" ht="35.1" customHeight="1">
      <c r="C30" s="272"/>
      <c r="D30" s="275"/>
      <c r="E30" s="276"/>
      <c r="F30" s="274"/>
      <c r="G30" s="216" t="str">
        <f>IF(F30=0,"",VLOOKUP(F30,Cadastro!$C$5:$D$199,2,FALSE))</f>
        <v/>
      </c>
      <c r="H30" s="61"/>
      <c r="I30" s="61"/>
      <c r="J30" s="60"/>
      <c r="K30" s="219" t="str">
        <f t="shared" ca="1" si="0"/>
        <v/>
      </c>
      <c r="L30" s="131"/>
      <c r="M30" s="71" t="str">
        <f>Cadastro!C30</f>
        <v>-</v>
      </c>
      <c r="O30" s="71">
        <v>26</v>
      </c>
      <c r="P30" s="191">
        <f t="array" ref="P30">INDEX(Forças!$C$5:$C$34,SMALL(IF(Forças!$G$5:$G$34=Forças!$G30,ROW(Forças!$G$5:$G$34)-4),COUNTIF(Forças!$G$5:$G30,Forças!$G30)))</f>
        <v>0</v>
      </c>
      <c r="Q30" s="191">
        <f t="array" ref="Q30">INDEX(Fraquezas!$C$5:$C$34,SMALL(IF(Fraquezas!$G$5:$G$34=Fraquezas!$G30,ROW(Fraquezas!$G$5:$G$34)-4),COUNTIF(Fraquezas!$G$5:$G30,Fraquezas!$G30)))</f>
        <v>0</v>
      </c>
      <c r="R30" s="191">
        <f t="array" ref="R30">INDEX(Oportunidades!$C$5:$C$34,SMALL(IF(Oportunidades!$G$5:$G$34=Oportunidades!$G30,ROW(Oportunidades!$G$5:$G$34)-4),COUNTIF(Oportunidades!$G$5:$G30,Oportunidades!$G30)))</f>
        <v>0</v>
      </c>
      <c r="S30" s="191">
        <f t="array" ref="S30">INDEX(Ameaças!$C$5:$C$34,SMALL(IF(Ameaças!$G$5:$G$34=Ameaças!$G30,ROW(Ameaças!$G$5:$G$34)-4),COUNTIF(Ameaças!$G$5:$G30,Ameaças!$G30)))</f>
        <v>0</v>
      </c>
    </row>
    <row r="31" spans="3:19" ht="35.1" customHeight="1">
      <c r="C31" s="277"/>
      <c r="D31" s="275"/>
      <c r="E31" s="276"/>
      <c r="F31" s="276"/>
      <c r="G31" s="217" t="str">
        <f>IF(F31=0,"",VLOOKUP(F31,Cadastro!$C$5:$D$199,2,FALSE))</f>
        <v/>
      </c>
      <c r="H31" s="59"/>
      <c r="I31" s="59"/>
      <c r="J31" s="58"/>
      <c r="K31" s="219" t="str">
        <f t="shared" ca="1" si="0"/>
        <v/>
      </c>
      <c r="L31" s="131"/>
      <c r="M31" s="71" t="str">
        <f>Cadastro!C31</f>
        <v>-</v>
      </c>
      <c r="O31" s="71">
        <v>27</v>
      </c>
      <c r="P31" s="191">
        <f t="array" ref="P31">INDEX(Forças!$C$5:$C$34,SMALL(IF(Forças!$G$5:$G$34=Forças!$G31,ROW(Forças!$G$5:$G$34)-4),COUNTIF(Forças!$G$5:$G31,Forças!$G31)))</f>
        <v>0</v>
      </c>
      <c r="Q31" s="191">
        <f t="array" ref="Q31">INDEX(Fraquezas!$C$5:$C$34,SMALL(IF(Fraquezas!$G$5:$G$34=Fraquezas!$G31,ROW(Fraquezas!$G$5:$G$34)-4),COUNTIF(Fraquezas!$G$5:$G31,Fraquezas!$G31)))</f>
        <v>0</v>
      </c>
      <c r="R31" s="191">
        <f t="array" ref="R31">INDEX(Oportunidades!$C$5:$C$34,SMALL(IF(Oportunidades!$G$5:$G$34=Oportunidades!$G31,ROW(Oportunidades!$G$5:$G$34)-4),COUNTIF(Oportunidades!$G$5:$G31,Oportunidades!$G31)))</f>
        <v>0</v>
      </c>
      <c r="S31" s="191">
        <f t="array" ref="S31">INDEX(Ameaças!$C$5:$C$34,SMALL(IF(Ameaças!$G$5:$G$34=Ameaças!$G31,ROW(Ameaças!$G$5:$G$34)-4),COUNTIF(Ameaças!$G$5:$G31,Ameaças!$G31)))</f>
        <v>0</v>
      </c>
    </row>
    <row r="32" spans="3:19" ht="35.1" customHeight="1">
      <c r="C32" s="277"/>
      <c r="D32" s="275"/>
      <c r="E32" s="276"/>
      <c r="F32" s="276"/>
      <c r="G32" s="217" t="str">
        <f>IF(F32=0,"",VLOOKUP(F32,Cadastro!$C$5:$D$199,2,FALSE))</f>
        <v/>
      </c>
      <c r="H32" s="59"/>
      <c r="I32" s="59"/>
      <c r="J32" s="58"/>
      <c r="K32" s="219" t="str">
        <f t="shared" ca="1" si="0"/>
        <v/>
      </c>
      <c r="L32" s="131"/>
      <c r="M32" s="71" t="str">
        <f>Cadastro!C32</f>
        <v>-</v>
      </c>
      <c r="O32" s="71">
        <v>28</v>
      </c>
      <c r="P32" s="191">
        <f t="array" ref="P32">INDEX(Forças!$C$5:$C$34,SMALL(IF(Forças!$G$5:$G$34=Forças!$G32,ROW(Forças!$G$5:$G$34)-4),COUNTIF(Forças!$G$5:$G32,Forças!$G32)))</f>
        <v>0</v>
      </c>
      <c r="Q32" s="191">
        <f t="array" ref="Q32">INDEX(Fraquezas!$C$5:$C$34,SMALL(IF(Fraquezas!$G$5:$G$34=Fraquezas!$G32,ROW(Fraquezas!$G$5:$G$34)-4),COUNTIF(Fraquezas!$G$5:$G32,Fraquezas!$G32)))</f>
        <v>0</v>
      </c>
      <c r="R32" s="191">
        <f t="array" ref="R32">INDEX(Oportunidades!$C$5:$C$34,SMALL(IF(Oportunidades!$G$5:$G$34=Oportunidades!$G32,ROW(Oportunidades!$G$5:$G$34)-4),COUNTIF(Oportunidades!$G$5:$G32,Oportunidades!$G32)))</f>
        <v>0</v>
      </c>
      <c r="S32" s="191">
        <f t="array" ref="S32">INDEX(Ameaças!$C$5:$C$34,SMALL(IF(Ameaças!$G$5:$G$34=Ameaças!$G32,ROW(Ameaças!$G$5:$G$34)-4),COUNTIF(Ameaças!$G$5:$G32,Ameaças!$G32)))</f>
        <v>0</v>
      </c>
    </row>
    <row r="33" spans="3:19" ht="35.1" customHeight="1">
      <c r="C33" s="277"/>
      <c r="D33" s="275"/>
      <c r="E33" s="276"/>
      <c r="F33" s="276"/>
      <c r="G33" s="217" t="str">
        <f>IF(F33=0,"",VLOOKUP(F33,Cadastro!$C$5:$D$199,2,FALSE))</f>
        <v/>
      </c>
      <c r="H33" s="59"/>
      <c r="I33" s="59"/>
      <c r="J33" s="58"/>
      <c r="K33" s="219" t="str">
        <f t="shared" ca="1" si="0"/>
        <v/>
      </c>
      <c r="L33" s="131"/>
      <c r="M33" s="71" t="str">
        <f>Cadastro!C33</f>
        <v>-</v>
      </c>
      <c r="O33" s="71">
        <v>29</v>
      </c>
      <c r="P33" s="191">
        <f t="array" ref="P33">INDEX(Forças!$C$5:$C$34,SMALL(IF(Forças!$G$5:$G$34=Forças!$G33,ROW(Forças!$G$5:$G$34)-4),COUNTIF(Forças!$G$5:$G33,Forças!$G33)))</f>
        <v>0</v>
      </c>
      <c r="Q33" s="191">
        <f t="array" ref="Q33">INDEX(Fraquezas!$C$5:$C$34,SMALL(IF(Fraquezas!$G$5:$G$34=Fraquezas!$G33,ROW(Fraquezas!$G$5:$G$34)-4),COUNTIF(Fraquezas!$G$5:$G33,Fraquezas!$G33)))</f>
        <v>0</v>
      </c>
      <c r="R33" s="191">
        <f t="array" ref="R33">INDEX(Oportunidades!$C$5:$C$34,SMALL(IF(Oportunidades!$G$5:$G$34=Oportunidades!$G33,ROW(Oportunidades!$G$5:$G$34)-4),COUNTIF(Oportunidades!$G$5:$G33,Oportunidades!$G33)))</f>
        <v>0</v>
      </c>
      <c r="S33" s="191">
        <f t="array" ref="S33">INDEX(Ameaças!$C$5:$C$34,SMALL(IF(Ameaças!$G$5:$G$34=Ameaças!$G33,ROW(Ameaças!$G$5:$G$34)-4),COUNTIF(Ameaças!$G$5:$G33,Ameaças!$G33)))</f>
        <v>0</v>
      </c>
    </row>
    <row r="34" spans="3:19" ht="35.1" customHeight="1">
      <c r="C34" s="272"/>
      <c r="D34" s="275"/>
      <c r="E34" s="276"/>
      <c r="F34" s="274"/>
      <c r="G34" s="216" t="str">
        <f>IF(F34=0,"",VLOOKUP(F34,Cadastro!$C$5:$D$199,2,FALSE))</f>
        <v/>
      </c>
      <c r="H34" s="61"/>
      <c r="I34" s="61"/>
      <c r="J34" s="60"/>
      <c r="K34" s="219" t="str">
        <f t="shared" ca="1" si="0"/>
        <v/>
      </c>
      <c r="L34" s="131"/>
      <c r="M34" s="71" t="str">
        <f>Cadastro!C34</f>
        <v>-</v>
      </c>
      <c r="O34" s="71">
        <v>30</v>
      </c>
      <c r="P34" s="191">
        <f t="array" ref="P34">INDEX(Forças!$C$5:$C$34,SMALL(IF(Forças!$G$5:$G$34=Forças!$G34,ROW(Forças!$G$5:$G$34)-4),COUNTIF(Forças!$G$5:$G34,Forças!$G34)))</f>
        <v>0</v>
      </c>
      <c r="Q34" s="191">
        <f t="array" ref="Q34">INDEX(Fraquezas!$C$5:$C$34,SMALL(IF(Fraquezas!$G$5:$G$34=Fraquezas!$G34,ROW(Fraquezas!$G$5:$G$34)-4),COUNTIF(Fraquezas!$G$5:$G34,Fraquezas!$G34)))</f>
        <v>0</v>
      </c>
      <c r="R34" s="191">
        <f t="array" ref="R34">INDEX(Oportunidades!$C$5:$C$34,SMALL(IF(Oportunidades!$G$5:$G$34=Oportunidades!$G34,ROW(Oportunidades!$G$5:$G$34)-4),COUNTIF(Oportunidades!$G$5:$G34,Oportunidades!$G34)))</f>
        <v>0</v>
      </c>
      <c r="S34" s="191">
        <f t="array" ref="S34">INDEX(Ameaças!$C$5:$C$34,SMALL(IF(Ameaças!$G$5:$G$34=Ameaças!$G34,ROW(Ameaças!$G$5:$G$34)-4),COUNTIF(Ameaças!$G$5:$G34,Ameaças!$G34)))</f>
        <v>0</v>
      </c>
    </row>
    <row r="35" spans="3:19" ht="35.1" customHeight="1">
      <c r="C35" s="272"/>
      <c r="D35" s="275"/>
      <c r="E35" s="276"/>
      <c r="F35" s="274"/>
      <c r="G35" s="216" t="str">
        <f>IF(F35=0,"",VLOOKUP(F35,Cadastro!$C$5:$D$199,2,FALSE))</f>
        <v/>
      </c>
      <c r="H35" s="61"/>
      <c r="I35" s="61"/>
      <c r="J35" s="60"/>
      <c r="K35" s="219" t="str">
        <f t="shared" ca="1" si="0"/>
        <v/>
      </c>
      <c r="L35" s="131"/>
      <c r="M35" s="71" t="str">
        <f>Cadastro!C35</f>
        <v>-</v>
      </c>
      <c r="P35" s="157"/>
      <c r="Q35" s="158"/>
    </row>
    <row r="36" spans="3:19" ht="35.1" customHeight="1">
      <c r="C36" s="277"/>
      <c r="D36" s="275"/>
      <c r="E36" s="276"/>
      <c r="F36" s="276"/>
      <c r="G36" s="217" t="str">
        <f>IF(F36=0,"",VLOOKUP(F36,Cadastro!$C$5:$D$199,2,FALSE))</f>
        <v/>
      </c>
      <c r="H36" s="59"/>
      <c r="I36" s="59"/>
      <c r="J36" s="58"/>
      <c r="K36" s="219" t="str">
        <f t="shared" ca="1" si="0"/>
        <v/>
      </c>
      <c r="L36" s="131"/>
      <c r="M36" s="71" t="str">
        <f>Cadastro!C36</f>
        <v>-</v>
      </c>
      <c r="P36" s="157"/>
      <c r="Q36" s="158"/>
    </row>
    <row r="37" spans="3:19" ht="35.1" customHeight="1">
      <c r="C37" s="277"/>
      <c r="D37" s="275"/>
      <c r="E37" s="276"/>
      <c r="F37" s="276"/>
      <c r="G37" s="217" t="str">
        <f>IF(F37=0,"",VLOOKUP(F37,Cadastro!$C$5:$D$199,2,FALSE))</f>
        <v/>
      </c>
      <c r="H37" s="59"/>
      <c r="I37" s="59"/>
      <c r="J37" s="58"/>
      <c r="K37" s="219" t="str">
        <f t="shared" ca="1" si="0"/>
        <v/>
      </c>
      <c r="L37" s="131"/>
      <c r="M37" s="71" t="str">
        <f>Cadastro!C37</f>
        <v>-</v>
      </c>
      <c r="P37" s="157"/>
      <c r="Q37" s="158"/>
    </row>
    <row r="38" spans="3:19" ht="35.1" customHeight="1">
      <c r="C38" s="277"/>
      <c r="D38" s="275"/>
      <c r="E38" s="276"/>
      <c r="F38" s="276"/>
      <c r="G38" s="217" t="str">
        <f>IF(F38=0,"",VLOOKUP(F38,Cadastro!$C$5:$D$199,2,FALSE))</f>
        <v/>
      </c>
      <c r="H38" s="59"/>
      <c r="I38" s="59"/>
      <c r="J38" s="58"/>
      <c r="K38" s="219" t="str">
        <f t="shared" ca="1" si="0"/>
        <v/>
      </c>
      <c r="L38" s="131"/>
      <c r="M38" s="71" t="str">
        <f>Cadastro!C38</f>
        <v>-</v>
      </c>
      <c r="P38" s="157"/>
      <c r="Q38" s="158"/>
    </row>
    <row r="39" spans="3:19" ht="35.1" customHeight="1">
      <c r="C39" s="272"/>
      <c r="D39" s="275"/>
      <c r="E39" s="276"/>
      <c r="F39" s="274"/>
      <c r="G39" s="216" t="str">
        <f>IF(F39=0,"",VLOOKUP(F39,Cadastro!$C$5:$D$199,2,FALSE))</f>
        <v/>
      </c>
      <c r="H39" s="61"/>
      <c r="I39" s="61"/>
      <c r="J39" s="60"/>
      <c r="K39" s="219" t="str">
        <f t="shared" ca="1" si="0"/>
        <v/>
      </c>
      <c r="L39" s="131"/>
      <c r="M39" s="71" t="str">
        <f>Cadastro!C39</f>
        <v>-</v>
      </c>
      <c r="P39" s="157"/>
      <c r="Q39" s="158"/>
    </row>
    <row r="40" spans="3:19" ht="35.1" customHeight="1">
      <c r="C40" s="272"/>
      <c r="D40" s="275"/>
      <c r="E40" s="276"/>
      <c r="F40" s="274"/>
      <c r="G40" s="216" t="str">
        <f>IF(F40=0,"",VLOOKUP(F40,Cadastro!$C$5:$D$199,2,FALSE))</f>
        <v/>
      </c>
      <c r="H40" s="61"/>
      <c r="I40" s="61"/>
      <c r="J40" s="60"/>
      <c r="K40" s="219" t="str">
        <f t="shared" ca="1" si="0"/>
        <v/>
      </c>
      <c r="L40" s="131"/>
      <c r="M40" s="71" t="str">
        <f>Cadastro!C40</f>
        <v>-</v>
      </c>
      <c r="P40" s="157"/>
      <c r="Q40" s="158"/>
    </row>
    <row r="41" spans="3:19" ht="35.1" customHeight="1">
      <c r="C41" s="277"/>
      <c r="D41" s="275"/>
      <c r="E41" s="276"/>
      <c r="F41" s="276"/>
      <c r="G41" s="217" t="str">
        <f>IF(F41=0,"",VLOOKUP(F41,Cadastro!$C$5:$D$199,2,FALSE))</f>
        <v/>
      </c>
      <c r="H41" s="59"/>
      <c r="I41" s="59"/>
      <c r="J41" s="58"/>
      <c r="K41" s="219" t="str">
        <f t="shared" ca="1" si="0"/>
        <v/>
      </c>
      <c r="L41" s="131"/>
      <c r="M41" s="71" t="str">
        <f>Cadastro!C41</f>
        <v>-</v>
      </c>
      <c r="P41" s="157"/>
      <c r="Q41" s="158"/>
    </row>
    <row r="42" spans="3:19" ht="35.1" customHeight="1">
      <c r="C42" s="277"/>
      <c r="D42" s="275"/>
      <c r="E42" s="276"/>
      <c r="F42" s="276"/>
      <c r="G42" s="217" t="str">
        <f>IF(F42=0,"",VLOOKUP(F42,Cadastro!$C$5:$D$199,2,FALSE))</f>
        <v/>
      </c>
      <c r="H42" s="59"/>
      <c r="I42" s="59"/>
      <c r="J42" s="58"/>
      <c r="K42" s="219" t="str">
        <f t="shared" ca="1" si="0"/>
        <v/>
      </c>
      <c r="L42" s="131"/>
      <c r="M42" s="71" t="str">
        <f>Cadastro!C42</f>
        <v>-</v>
      </c>
      <c r="P42" s="157"/>
      <c r="Q42" s="158"/>
    </row>
    <row r="43" spans="3:19" ht="35.1" customHeight="1">
      <c r="C43" s="277"/>
      <c r="D43" s="275"/>
      <c r="E43" s="276"/>
      <c r="F43" s="276"/>
      <c r="G43" s="217" t="str">
        <f>IF(F43=0,"",VLOOKUP(F43,Cadastro!$C$5:$D$199,2,FALSE))</f>
        <v/>
      </c>
      <c r="H43" s="59"/>
      <c r="I43" s="59"/>
      <c r="J43" s="58"/>
      <c r="K43" s="219" t="str">
        <f t="shared" ca="1" si="0"/>
        <v/>
      </c>
      <c r="L43" s="131"/>
      <c r="M43" s="71" t="str">
        <f>Cadastro!C43</f>
        <v>-</v>
      </c>
      <c r="P43" s="157"/>
      <c r="Q43" s="158"/>
    </row>
    <row r="44" spans="3:19" ht="35.1" customHeight="1">
      <c r="C44" s="272"/>
      <c r="D44" s="275"/>
      <c r="E44" s="276"/>
      <c r="F44" s="274"/>
      <c r="G44" s="216" t="str">
        <f>IF(F44=0,"",VLOOKUP(F44,Cadastro!$C$5:$D$199,2,FALSE))</f>
        <v/>
      </c>
      <c r="H44" s="61"/>
      <c r="I44" s="61"/>
      <c r="J44" s="60"/>
      <c r="K44" s="219" t="str">
        <f t="shared" ca="1" si="0"/>
        <v/>
      </c>
      <c r="L44" s="131"/>
      <c r="M44" s="71" t="str">
        <f>Cadastro!C44</f>
        <v>-</v>
      </c>
      <c r="P44" s="157"/>
      <c r="Q44" s="158"/>
    </row>
    <row r="45" spans="3:19" ht="35.1" customHeight="1">
      <c r="C45" s="272"/>
      <c r="D45" s="275"/>
      <c r="E45" s="276"/>
      <c r="F45" s="274"/>
      <c r="G45" s="216" t="str">
        <f>IF(F45=0,"",VLOOKUP(F45,Cadastro!$C$5:$D$199,2,FALSE))</f>
        <v/>
      </c>
      <c r="H45" s="61"/>
      <c r="I45" s="61"/>
      <c r="J45" s="60"/>
      <c r="K45" s="219" t="str">
        <f t="shared" ca="1" si="0"/>
        <v/>
      </c>
      <c r="L45" s="131"/>
      <c r="M45" s="71" t="str">
        <f>Cadastro!C45</f>
        <v>-</v>
      </c>
      <c r="P45" s="157"/>
      <c r="Q45" s="158"/>
    </row>
    <row r="46" spans="3:19" ht="35.1" customHeight="1">
      <c r="C46" s="277"/>
      <c r="D46" s="275"/>
      <c r="E46" s="276"/>
      <c r="F46" s="276"/>
      <c r="G46" s="217" t="str">
        <f>IF(F46=0,"",VLOOKUP(F46,Cadastro!$C$5:$D$199,2,FALSE))</f>
        <v/>
      </c>
      <c r="H46" s="59"/>
      <c r="I46" s="59"/>
      <c r="J46" s="58"/>
      <c r="K46" s="219" t="str">
        <f t="shared" ca="1" si="0"/>
        <v/>
      </c>
      <c r="L46" s="131"/>
      <c r="M46" s="71" t="str">
        <f>Cadastro!C46</f>
        <v>-</v>
      </c>
      <c r="P46" s="157"/>
      <c r="Q46" s="158"/>
    </row>
    <row r="47" spans="3:19" ht="35.1" customHeight="1">
      <c r="C47" s="277"/>
      <c r="D47" s="275"/>
      <c r="E47" s="276"/>
      <c r="F47" s="276"/>
      <c r="G47" s="217" t="str">
        <f>IF(F47=0,"",VLOOKUP(F47,Cadastro!$C$5:$D$199,2,FALSE))</f>
        <v/>
      </c>
      <c r="H47" s="59"/>
      <c r="I47" s="59"/>
      <c r="J47" s="58"/>
      <c r="K47" s="219" t="str">
        <f t="shared" ca="1" si="0"/>
        <v/>
      </c>
      <c r="L47" s="131"/>
      <c r="M47" s="71" t="str">
        <f>Cadastro!C47</f>
        <v>-</v>
      </c>
      <c r="P47" s="157"/>
      <c r="Q47" s="158"/>
    </row>
    <row r="48" spans="3:19" ht="35.1" customHeight="1">
      <c r="C48" s="277"/>
      <c r="D48" s="275"/>
      <c r="E48" s="276"/>
      <c r="F48" s="276"/>
      <c r="G48" s="217" t="str">
        <f>IF(F48=0,"",VLOOKUP(F48,Cadastro!$C$5:$D$199,2,FALSE))</f>
        <v/>
      </c>
      <c r="H48" s="59"/>
      <c r="I48" s="59"/>
      <c r="J48" s="58"/>
      <c r="K48" s="219" t="str">
        <f t="shared" ca="1" si="0"/>
        <v/>
      </c>
      <c r="L48" s="131"/>
      <c r="M48" s="71" t="str">
        <f>Cadastro!C48</f>
        <v>-</v>
      </c>
      <c r="P48" s="157"/>
      <c r="Q48" s="158"/>
    </row>
    <row r="49" spans="3:17" ht="35.1" customHeight="1">
      <c r="C49" s="272"/>
      <c r="D49" s="275"/>
      <c r="E49" s="276"/>
      <c r="F49" s="274"/>
      <c r="G49" s="216" t="str">
        <f>IF(F49=0,"",VLOOKUP(F49,Cadastro!$C$5:$D$199,2,FALSE))</f>
        <v/>
      </c>
      <c r="H49" s="61"/>
      <c r="I49" s="61"/>
      <c r="J49" s="60"/>
      <c r="K49" s="219" t="str">
        <f t="shared" ca="1" si="0"/>
        <v/>
      </c>
      <c r="L49" s="131"/>
      <c r="M49" s="71" t="str">
        <f>Cadastro!C49</f>
        <v>-</v>
      </c>
      <c r="P49" s="157"/>
      <c r="Q49" s="158"/>
    </row>
    <row r="50" spans="3:17" ht="35.1" customHeight="1">
      <c r="C50" s="272"/>
      <c r="D50" s="275"/>
      <c r="E50" s="276"/>
      <c r="F50" s="274"/>
      <c r="G50" s="216" t="str">
        <f>IF(F50=0,"",VLOOKUP(F50,Cadastro!$C$5:$D$199,2,FALSE))</f>
        <v/>
      </c>
      <c r="H50" s="61"/>
      <c r="I50" s="61"/>
      <c r="J50" s="60"/>
      <c r="K50" s="219" t="str">
        <f t="shared" ca="1" si="0"/>
        <v/>
      </c>
      <c r="L50" s="131"/>
      <c r="M50" s="71" t="str">
        <f>Cadastro!C50</f>
        <v>-</v>
      </c>
      <c r="P50" s="157"/>
      <c r="Q50" s="158"/>
    </row>
    <row r="51" spans="3:17" ht="35.1" customHeight="1">
      <c r="C51" s="277"/>
      <c r="D51" s="275"/>
      <c r="E51" s="276"/>
      <c r="F51" s="276"/>
      <c r="G51" s="217" t="str">
        <f>IF(F51=0,"",VLOOKUP(F51,Cadastro!$C$5:$D$199,2,FALSE))</f>
        <v/>
      </c>
      <c r="H51" s="59"/>
      <c r="I51" s="59"/>
      <c r="J51" s="58"/>
      <c r="K51" s="219" t="str">
        <f t="shared" ca="1" si="0"/>
        <v/>
      </c>
      <c r="L51" s="131"/>
      <c r="M51" s="71" t="str">
        <f>Cadastro!C51</f>
        <v>-</v>
      </c>
      <c r="P51" s="157"/>
      <c r="Q51" s="158"/>
    </row>
    <row r="52" spans="3:17" ht="35.1" customHeight="1">
      <c r="C52" s="277"/>
      <c r="D52" s="275"/>
      <c r="E52" s="276"/>
      <c r="F52" s="276"/>
      <c r="G52" s="217" t="str">
        <f>IF(F52=0,"",VLOOKUP(F52,Cadastro!$C$5:$D$199,2,FALSE))</f>
        <v/>
      </c>
      <c r="H52" s="59"/>
      <c r="I52" s="59"/>
      <c r="J52" s="58"/>
      <c r="K52" s="219" t="str">
        <f t="shared" ca="1" si="0"/>
        <v/>
      </c>
      <c r="L52" s="131"/>
      <c r="M52" s="71" t="str">
        <f>Cadastro!C52</f>
        <v>-</v>
      </c>
      <c r="P52" s="157"/>
      <c r="Q52" s="158"/>
    </row>
    <row r="53" spans="3:17" ht="35.1" customHeight="1">
      <c r="C53" s="277"/>
      <c r="D53" s="275"/>
      <c r="E53" s="276"/>
      <c r="F53" s="276"/>
      <c r="G53" s="217" t="str">
        <f>IF(F53=0,"",VLOOKUP(F53,Cadastro!$C$5:$D$199,2,FALSE))</f>
        <v/>
      </c>
      <c r="H53" s="59"/>
      <c r="I53" s="59"/>
      <c r="J53" s="58"/>
      <c r="K53" s="219" t="str">
        <f t="shared" ca="1" si="0"/>
        <v/>
      </c>
      <c r="L53" s="131"/>
      <c r="M53" s="71" t="str">
        <f>Cadastro!C53</f>
        <v>-</v>
      </c>
      <c r="P53" s="157"/>
      <c r="Q53" s="158"/>
    </row>
    <row r="54" spans="3:17" ht="35.1" customHeight="1">
      <c r="C54" s="272"/>
      <c r="D54" s="275"/>
      <c r="E54" s="276"/>
      <c r="F54" s="274"/>
      <c r="G54" s="216" t="str">
        <f>IF(F54=0,"",VLOOKUP(F54,Cadastro!$C$5:$D$199,2,FALSE))</f>
        <v/>
      </c>
      <c r="H54" s="61"/>
      <c r="I54" s="61"/>
      <c r="J54" s="60"/>
      <c r="K54" s="219" t="str">
        <f t="shared" ca="1" si="0"/>
        <v/>
      </c>
      <c r="L54" s="131"/>
      <c r="M54" s="71" t="str">
        <f>Cadastro!C54</f>
        <v>-</v>
      </c>
      <c r="P54" s="157"/>
      <c r="Q54" s="158"/>
    </row>
    <row r="55" spans="3:17" ht="35.1" customHeight="1">
      <c r="C55" s="272"/>
      <c r="D55" s="275"/>
      <c r="E55" s="276"/>
      <c r="F55" s="274"/>
      <c r="G55" s="216" t="str">
        <f>IF(F55=0,"",VLOOKUP(F55,Cadastro!$C$5:$D$199,2,FALSE))</f>
        <v/>
      </c>
      <c r="H55" s="61"/>
      <c r="I55" s="61"/>
      <c r="J55" s="60"/>
      <c r="K55" s="219" t="str">
        <f t="shared" ca="1" si="0"/>
        <v/>
      </c>
      <c r="L55" s="131"/>
      <c r="P55" s="157"/>
      <c r="Q55" s="158"/>
    </row>
    <row r="56" spans="3:17" ht="35.1" customHeight="1">
      <c r="C56" s="277"/>
      <c r="D56" s="275"/>
      <c r="E56" s="276"/>
      <c r="F56" s="276"/>
      <c r="G56" s="217" t="str">
        <f>IF(F56=0,"",VLOOKUP(F56,Cadastro!$C$5:$D$199,2,FALSE))</f>
        <v/>
      </c>
      <c r="H56" s="59"/>
      <c r="I56" s="59"/>
      <c r="J56" s="58"/>
      <c r="K56" s="219" t="str">
        <f t="shared" ca="1" si="0"/>
        <v/>
      </c>
      <c r="L56" s="131"/>
      <c r="P56" s="157"/>
      <c r="Q56" s="158"/>
    </row>
    <row r="57" spans="3:17" ht="35.1" customHeight="1">
      <c r="C57" s="277"/>
      <c r="D57" s="275"/>
      <c r="E57" s="276"/>
      <c r="F57" s="276"/>
      <c r="G57" s="217" t="str">
        <f>IF(F57=0,"",VLOOKUP(F57,Cadastro!$C$5:$D$199,2,FALSE))</f>
        <v/>
      </c>
      <c r="H57" s="59"/>
      <c r="I57" s="59"/>
      <c r="J57" s="58"/>
      <c r="K57" s="219" t="str">
        <f t="shared" ca="1" si="0"/>
        <v/>
      </c>
      <c r="L57" s="131"/>
      <c r="P57" s="157"/>
      <c r="Q57" s="158"/>
    </row>
    <row r="58" spans="3:17" ht="35.1" customHeight="1">
      <c r="C58" s="277"/>
      <c r="D58" s="275"/>
      <c r="E58" s="276"/>
      <c r="F58" s="276"/>
      <c r="G58" s="217" t="str">
        <f>IF(F58=0,"",VLOOKUP(F58,Cadastro!$C$5:$D$199,2,FALSE))</f>
        <v/>
      </c>
      <c r="H58" s="59"/>
      <c r="I58" s="59"/>
      <c r="J58" s="58"/>
      <c r="K58" s="219" t="str">
        <f t="shared" ca="1" si="0"/>
        <v/>
      </c>
      <c r="L58" s="131"/>
      <c r="P58" s="157"/>
      <c r="Q58" s="158"/>
    </row>
    <row r="59" spans="3:17" ht="35.1" customHeight="1">
      <c r="C59" s="272"/>
      <c r="D59" s="275"/>
      <c r="E59" s="276"/>
      <c r="F59" s="274"/>
      <c r="G59" s="216" t="str">
        <f>IF(F59=0,"",VLOOKUP(F59,Cadastro!$C$5:$D$199,2,FALSE))</f>
        <v/>
      </c>
      <c r="H59" s="61"/>
      <c r="I59" s="61"/>
      <c r="J59" s="60"/>
      <c r="K59" s="219" t="str">
        <f t="shared" ca="1" si="0"/>
        <v/>
      </c>
      <c r="L59" s="131"/>
      <c r="P59" s="157"/>
      <c r="Q59" s="158"/>
    </row>
    <row r="60" spans="3:17" ht="35.1" customHeight="1">
      <c r="C60" s="272"/>
      <c r="D60" s="275"/>
      <c r="E60" s="276"/>
      <c r="F60" s="274"/>
      <c r="G60" s="216" t="str">
        <f>IF(F60=0,"",VLOOKUP(F60,Cadastro!$C$5:$D$199,2,FALSE))</f>
        <v/>
      </c>
      <c r="H60" s="61"/>
      <c r="I60" s="61"/>
      <c r="J60" s="60"/>
      <c r="K60" s="219" t="str">
        <f t="shared" ca="1" si="0"/>
        <v/>
      </c>
      <c r="L60" s="131"/>
      <c r="P60" s="157"/>
      <c r="Q60" s="158"/>
    </row>
    <row r="61" spans="3:17" ht="35.1" customHeight="1">
      <c r="C61" s="277"/>
      <c r="D61" s="275"/>
      <c r="E61" s="276"/>
      <c r="F61" s="276"/>
      <c r="G61" s="217" t="str">
        <f>IF(F61=0,"",VLOOKUP(F61,Cadastro!$C$5:$D$199,2,FALSE))</f>
        <v/>
      </c>
      <c r="H61" s="59"/>
      <c r="I61" s="59"/>
      <c r="J61" s="58"/>
      <c r="K61" s="219" t="str">
        <f t="shared" ca="1" si="0"/>
        <v/>
      </c>
      <c r="L61" s="131"/>
      <c r="P61" s="157"/>
      <c r="Q61" s="158"/>
    </row>
    <row r="62" spans="3:17" ht="35.1" customHeight="1">
      <c r="C62" s="277"/>
      <c r="D62" s="275"/>
      <c r="E62" s="276"/>
      <c r="F62" s="276"/>
      <c r="G62" s="217" t="str">
        <f>IF(F62=0,"",VLOOKUP(F62,Cadastro!$C$5:$D$199,2,FALSE))</f>
        <v/>
      </c>
      <c r="H62" s="59"/>
      <c r="I62" s="59"/>
      <c r="J62" s="58"/>
      <c r="K62" s="219" t="str">
        <f t="shared" ca="1" si="0"/>
        <v/>
      </c>
      <c r="L62" s="131"/>
      <c r="P62" s="157"/>
      <c r="Q62" s="158"/>
    </row>
    <row r="63" spans="3:17" ht="35.1" customHeight="1">
      <c r="C63" s="277"/>
      <c r="D63" s="275"/>
      <c r="E63" s="276"/>
      <c r="F63" s="276"/>
      <c r="G63" s="217" t="str">
        <f>IF(F63=0,"",VLOOKUP(F63,Cadastro!$C$5:$D$199,2,FALSE))</f>
        <v/>
      </c>
      <c r="H63" s="59"/>
      <c r="I63" s="59"/>
      <c r="J63" s="58"/>
      <c r="K63" s="219" t="str">
        <f t="shared" ca="1" si="0"/>
        <v/>
      </c>
      <c r="L63" s="131"/>
      <c r="P63" s="157"/>
      <c r="Q63" s="158"/>
    </row>
    <row r="64" spans="3:17" ht="35.1" customHeight="1">
      <c r="C64" s="272"/>
      <c r="D64" s="275"/>
      <c r="E64" s="276"/>
      <c r="F64" s="274"/>
      <c r="G64" s="216" t="str">
        <f>IF(F64=0,"",VLOOKUP(F64,Cadastro!$C$5:$D$199,2,FALSE))</f>
        <v/>
      </c>
      <c r="H64" s="61"/>
      <c r="I64" s="61"/>
      <c r="J64" s="60"/>
      <c r="K64" s="219" t="str">
        <f t="shared" ca="1" si="0"/>
        <v/>
      </c>
      <c r="L64" s="131"/>
      <c r="P64" s="157"/>
      <c r="Q64" s="158"/>
    </row>
    <row r="65" spans="3:17" ht="35.1" customHeight="1">
      <c r="C65" s="272"/>
      <c r="D65" s="275"/>
      <c r="E65" s="276"/>
      <c r="F65" s="274"/>
      <c r="G65" s="216" t="str">
        <f>IF(F65=0,"",VLOOKUP(F65,Cadastro!$C$5:$D$199,2,FALSE))</f>
        <v/>
      </c>
      <c r="H65" s="61"/>
      <c r="I65" s="61"/>
      <c r="J65" s="60"/>
      <c r="K65" s="219" t="str">
        <f t="shared" ca="1" si="0"/>
        <v/>
      </c>
      <c r="L65" s="131"/>
      <c r="P65" s="157"/>
      <c r="Q65" s="158"/>
    </row>
    <row r="66" spans="3:17" ht="35.1" customHeight="1">
      <c r="C66" s="277"/>
      <c r="D66" s="275"/>
      <c r="E66" s="276"/>
      <c r="F66" s="276"/>
      <c r="G66" s="217" t="str">
        <f>IF(F66=0,"",VLOOKUP(F66,Cadastro!$C$5:$D$199,2,FALSE))</f>
        <v/>
      </c>
      <c r="H66" s="59"/>
      <c r="I66" s="59"/>
      <c r="J66" s="58"/>
      <c r="K66" s="219" t="str">
        <f t="shared" ca="1" si="0"/>
        <v/>
      </c>
      <c r="L66" s="131"/>
      <c r="P66" s="157"/>
      <c r="Q66" s="158"/>
    </row>
    <row r="67" spans="3:17" ht="35.1" customHeight="1">
      <c r="C67" s="277"/>
      <c r="D67" s="275"/>
      <c r="E67" s="276"/>
      <c r="F67" s="276"/>
      <c r="G67" s="217" t="str">
        <f>IF(F67=0,"",VLOOKUP(F67,Cadastro!$C$5:$D$199,2,FALSE))</f>
        <v/>
      </c>
      <c r="H67" s="59"/>
      <c r="I67" s="59"/>
      <c r="J67" s="58"/>
      <c r="K67" s="219" t="str">
        <f t="shared" ca="1" si="0"/>
        <v/>
      </c>
      <c r="L67" s="131"/>
      <c r="P67" s="157"/>
      <c r="Q67" s="158"/>
    </row>
    <row r="68" spans="3:17" ht="35.1" customHeight="1">
      <c r="C68" s="277"/>
      <c r="D68" s="275"/>
      <c r="E68" s="276"/>
      <c r="F68" s="276"/>
      <c r="G68" s="217" t="str">
        <f>IF(F68=0,"",VLOOKUP(F68,Cadastro!$C$5:$D$199,2,FALSE))</f>
        <v/>
      </c>
      <c r="H68" s="59"/>
      <c r="I68" s="59"/>
      <c r="J68" s="58"/>
      <c r="K68" s="219" t="str">
        <f t="shared" ca="1" si="0"/>
        <v/>
      </c>
      <c r="L68" s="131"/>
      <c r="P68" s="157"/>
      <c r="Q68" s="158"/>
    </row>
    <row r="69" spans="3:17" ht="35.1" customHeight="1">
      <c r="C69" s="272"/>
      <c r="D69" s="275"/>
      <c r="E69" s="276"/>
      <c r="F69" s="274"/>
      <c r="G69" s="216" t="str">
        <f>IF(F69=0,"",VLOOKUP(F69,Cadastro!$C$5:$D$199,2,FALSE))</f>
        <v/>
      </c>
      <c r="H69" s="61"/>
      <c r="I69" s="61"/>
      <c r="J69" s="60"/>
      <c r="K69" s="219" t="str">
        <f t="shared" ca="1" si="0"/>
        <v/>
      </c>
      <c r="L69" s="131"/>
      <c r="P69" s="157"/>
      <c r="Q69" s="158"/>
    </row>
    <row r="70" spans="3:17" ht="35.1" customHeight="1">
      <c r="C70" s="272"/>
      <c r="D70" s="275"/>
      <c r="E70" s="276"/>
      <c r="F70" s="274"/>
      <c r="G70" s="216" t="str">
        <f>IF(F70=0,"",VLOOKUP(F70,Cadastro!$C$5:$D$199,2,FALSE))</f>
        <v/>
      </c>
      <c r="H70" s="61"/>
      <c r="I70" s="61"/>
      <c r="J70" s="60"/>
      <c r="K70" s="219" t="str">
        <f t="shared" ca="1" si="0"/>
        <v/>
      </c>
      <c r="L70" s="131"/>
      <c r="P70" s="157"/>
      <c r="Q70" s="158"/>
    </row>
    <row r="71" spans="3:17" ht="35.1" customHeight="1">
      <c r="C71" s="277"/>
      <c r="D71" s="275"/>
      <c r="E71" s="276"/>
      <c r="F71" s="276"/>
      <c r="G71" s="217" t="str">
        <f>IF(F71=0,"",VLOOKUP(F71,Cadastro!$C$5:$D$199,2,FALSE))</f>
        <v/>
      </c>
      <c r="H71" s="59"/>
      <c r="I71" s="59"/>
      <c r="J71" s="58"/>
      <c r="K71" s="219" t="str">
        <f t="shared" ca="1" si="0"/>
        <v/>
      </c>
      <c r="L71" s="131"/>
      <c r="P71" s="157"/>
      <c r="Q71" s="158"/>
    </row>
    <row r="72" spans="3:17" ht="35.1" customHeight="1">
      <c r="C72" s="277"/>
      <c r="D72" s="275"/>
      <c r="E72" s="276"/>
      <c r="F72" s="276"/>
      <c r="G72" s="217" t="str">
        <f>IF(F72=0,"",VLOOKUP(F72,Cadastro!$C$5:$D$199,2,FALSE))</f>
        <v/>
      </c>
      <c r="H72" s="59"/>
      <c r="I72" s="59"/>
      <c r="J72" s="58"/>
      <c r="K72" s="219" t="str">
        <f t="shared" ca="1" si="0"/>
        <v/>
      </c>
      <c r="L72" s="131"/>
      <c r="P72" s="157"/>
      <c r="Q72" s="158"/>
    </row>
    <row r="73" spans="3:17" ht="35.1" customHeight="1">
      <c r="C73" s="277"/>
      <c r="D73" s="275"/>
      <c r="E73" s="276"/>
      <c r="F73" s="276"/>
      <c r="G73" s="217" t="str">
        <f>IF(F73=0,"",VLOOKUP(F73,Cadastro!$C$5:$D$199,2,FALSE))</f>
        <v/>
      </c>
      <c r="H73" s="59"/>
      <c r="I73" s="59"/>
      <c r="J73" s="58"/>
      <c r="K73" s="219" t="str">
        <f t="shared" ca="1" si="0"/>
        <v/>
      </c>
      <c r="L73" s="131"/>
      <c r="P73" s="157"/>
      <c r="Q73" s="158"/>
    </row>
    <row r="74" spans="3:17" ht="35.1" customHeight="1">
      <c r="C74" s="272"/>
      <c r="D74" s="275"/>
      <c r="E74" s="276"/>
      <c r="F74" s="274"/>
      <c r="G74" s="216" t="str">
        <f>IF(F74=0,"",VLOOKUP(F74,Cadastro!$C$5:$D$199,2,FALSE))</f>
        <v/>
      </c>
      <c r="H74" s="61"/>
      <c r="I74" s="61"/>
      <c r="J74" s="60"/>
      <c r="K74" s="219" t="str">
        <f t="shared" ca="1" si="0"/>
        <v/>
      </c>
      <c r="L74" s="131"/>
      <c r="P74" s="157"/>
      <c r="Q74" s="158"/>
    </row>
    <row r="75" spans="3:17" ht="35.1" customHeight="1">
      <c r="C75" s="272"/>
      <c r="D75" s="275"/>
      <c r="E75" s="276"/>
      <c r="F75" s="274"/>
      <c r="G75" s="216" t="str">
        <f>IF(F75=0,"",VLOOKUP(F75,Cadastro!$C$5:$D$199,2,FALSE))</f>
        <v/>
      </c>
      <c r="H75" s="61"/>
      <c r="I75" s="61"/>
      <c r="J75" s="60"/>
      <c r="K75" s="219" t="str">
        <f t="shared" ca="1" si="0"/>
        <v/>
      </c>
      <c r="L75" s="131"/>
      <c r="P75" s="157"/>
      <c r="Q75" s="158"/>
    </row>
    <row r="76" spans="3:17" ht="35.1" customHeight="1">
      <c r="C76" s="277"/>
      <c r="D76" s="275"/>
      <c r="E76" s="276"/>
      <c r="F76" s="276"/>
      <c r="G76" s="217" t="str">
        <f>IF(F76=0,"",VLOOKUP(F76,Cadastro!$C$5:$D$199,2,FALSE))</f>
        <v/>
      </c>
      <c r="H76" s="59"/>
      <c r="I76" s="59"/>
      <c r="J76" s="58"/>
      <c r="K76" s="219" t="str">
        <f t="shared" ca="1" si="0"/>
        <v/>
      </c>
      <c r="L76" s="131"/>
      <c r="P76" s="157"/>
      <c r="Q76" s="158"/>
    </row>
    <row r="77" spans="3:17" ht="35.1" customHeight="1">
      <c r="C77" s="277"/>
      <c r="D77" s="275"/>
      <c r="E77" s="276"/>
      <c r="F77" s="276"/>
      <c r="G77" s="217" t="str">
        <f>IF(F77=0,"",VLOOKUP(F77,Cadastro!$C$5:$D$199,2,FALSE))</f>
        <v/>
      </c>
      <c r="H77" s="59"/>
      <c r="I77" s="59"/>
      <c r="J77" s="58"/>
      <c r="K77" s="219" t="str">
        <f t="shared" ca="1" si="0"/>
        <v/>
      </c>
      <c r="L77" s="131"/>
      <c r="P77" s="157"/>
      <c r="Q77" s="158"/>
    </row>
    <row r="78" spans="3:17" ht="35.1" customHeight="1">
      <c r="C78" s="277"/>
      <c r="D78" s="275"/>
      <c r="E78" s="276"/>
      <c r="F78" s="276"/>
      <c r="G78" s="217" t="str">
        <f>IF(F78=0,"",VLOOKUP(F78,Cadastro!$C$5:$D$199,2,FALSE))</f>
        <v/>
      </c>
      <c r="H78" s="59"/>
      <c r="I78" s="59"/>
      <c r="J78" s="58"/>
      <c r="K78" s="219" t="str">
        <f t="shared" ca="1" si="0"/>
        <v/>
      </c>
      <c r="L78" s="131"/>
      <c r="P78" s="157"/>
      <c r="Q78" s="158"/>
    </row>
    <row r="79" spans="3:17" ht="35.1" customHeight="1">
      <c r="C79" s="272"/>
      <c r="D79" s="275"/>
      <c r="E79" s="276"/>
      <c r="F79" s="274"/>
      <c r="G79" s="216" t="str">
        <f>IF(F79=0,"",VLOOKUP(F79,Cadastro!$C$5:$D$199,2,FALSE))</f>
        <v/>
      </c>
      <c r="H79" s="61"/>
      <c r="I79" s="61"/>
      <c r="J79" s="60"/>
      <c r="K79" s="219" t="str">
        <f t="shared" ca="1" si="0"/>
        <v/>
      </c>
      <c r="L79" s="131"/>
      <c r="P79" s="157"/>
      <c r="Q79" s="158"/>
    </row>
    <row r="80" spans="3:17" ht="35.1" customHeight="1">
      <c r="C80" s="272"/>
      <c r="D80" s="275"/>
      <c r="E80" s="276"/>
      <c r="F80" s="274"/>
      <c r="G80" s="216" t="str">
        <f>IF(F80=0,"",VLOOKUP(F80,Cadastro!$C$5:$D$199,2,FALSE))</f>
        <v/>
      </c>
      <c r="H80" s="61"/>
      <c r="I80" s="61"/>
      <c r="J80" s="60"/>
      <c r="K80" s="219" t="str">
        <f t="shared" ca="1" si="0"/>
        <v/>
      </c>
      <c r="L80" s="131"/>
      <c r="P80" s="157"/>
      <c r="Q80" s="158"/>
    </row>
    <row r="81" spans="3:17" ht="35.1" customHeight="1">
      <c r="C81" s="277"/>
      <c r="D81" s="275"/>
      <c r="E81" s="276"/>
      <c r="F81" s="276"/>
      <c r="G81" s="217" t="str">
        <f>IF(F81=0,"",VLOOKUP(F81,Cadastro!$C$5:$D$199,2,FALSE))</f>
        <v/>
      </c>
      <c r="H81" s="59"/>
      <c r="I81" s="59"/>
      <c r="J81" s="58"/>
      <c r="K81" s="219" t="str">
        <f t="shared" ca="1" si="0"/>
        <v/>
      </c>
      <c r="L81" s="131"/>
      <c r="P81" s="157"/>
      <c r="Q81" s="158"/>
    </row>
    <row r="82" spans="3:17" ht="35.1" customHeight="1">
      <c r="C82" s="277"/>
      <c r="D82" s="275"/>
      <c r="E82" s="276"/>
      <c r="F82" s="276"/>
      <c r="G82" s="217" t="str">
        <f>IF(F82=0,"",VLOOKUP(F82,Cadastro!$C$5:$D$199,2,FALSE))</f>
        <v/>
      </c>
      <c r="H82" s="59"/>
      <c r="I82" s="59"/>
      <c r="J82" s="58"/>
      <c r="K82" s="219" t="str">
        <f t="shared" ca="1" si="0"/>
        <v/>
      </c>
      <c r="L82" s="131"/>
      <c r="P82" s="157"/>
      <c r="Q82" s="158"/>
    </row>
    <row r="83" spans="3:17" ht="35.1" customHeight="1">
      <c r="C83" s="277"/>
      <c r="D83" s="275"/>
      <c r="E83" s="276"/>
      <c r="F83" s="276"/>
      <c r="G83" s="217" t="str">
        <f>IF(F83=0,"",VLOOKUP(F83,Cadastro!$C$5:$D$199,2,FALSE))</f>
        <v/>
      </c>
      <c r="H83" s="59"/>
      <c r="I83" s="59"/>
      <c r="J83" s="58"/>
      <c r="K83" s="219" t="str">
        <f t="shared" ca="1" si="0"/>
        <v/>
      </c>
      <c r="L83" s="131"/>
      <c r="P83" s="157"/>
      <c r="Q83" s="158"/>
    </row>
    <row r="84" spans="3:17" ht="35.1" customHeight="1">
      <c r="C84" s="272"/>
      <c r="D84" s="275"/>
      <c r="E84" s="276"/>
      <c r="F84" s="274"/>
      <c r="G84" s="216" t="str">
        <f>IF(F84=0,"",VLOOKUP(F84,Cadastro!$C$5:$D$199,2,FALSE))</f>
        <v/>
      </c>
      <c r="H84" s="61"/>
      <c r="I84" s="61"/>
      <c r="J84" s="60"/>
      <c r="K84" s="219" t="str">
        <f t="shared" ca="1" si="0"/>
        <v/>
      </c>
      <c r="L84" s="131"/>
      <c r="P84" s="157"/>
      <c r="Q84" s="158"/>
    </row>
    <row r="85" spans="3:17" ht="35.1" customHeight="1">
      <c r="C85" s="272"/>
      <c r="D85" s="275"/>
      <c r="E85" s="276"/>
      <c r="F85" s="274"/>
      <c r="G85" s="216" t="str">
        <f>IF(F85=0,"",VLOOKUP(F85,Cadastro!$C$5:$D$199,2,FALSE))</f>
        <v/>
      </c>
      <c r="H85" s="61"/>
      <c r="I85" s="61"/>
      <c r="J85" s="60"/>
      <c r="K85" s="219" t="str">
        <f t="shared" ca="1" si="0"/>
        <v/>
      </c>
      <c r="L85" s="131"/>
      <c r="P85" s="157"/>
      <c r="Q85" s="158"/>
    </row>
    <row r="86" spans="3:17" ht="35.1" customHeight="1">
      <c r="C86" s="277"/>
      <c r="D86" s="275"/>
      <c r="E86" s="276"/>
      <c r="F86" s="276"/>
      <c r="G86" s="217" t="str">
        <f>IF(F86=0,"",VLOOKUP(F86,Cadastro!$C$5:$D$199,2,FALSE))</f>
        <v/>
      </c>
      <c r="H86" s="59"/>
      <c r="I86" s="59"/>
      <c r="J86" s="58"/>
      <c r="K86" s="219" t="str">
        <f t="shared" ca="1" si="0"/>
        <v/>
      </c>
      <c r="L86" s="131"/>
      <c r="P86" s="157"/>
      <c r="Q86" s="158"/>
    </row>
    <row r="87" spans="3:17" ht="35.1" customHeight="1">
      <c r="C87" s="277"/>
      <c r="D87" s="275"/>
      <c r="E87" s="276"/>
      <c r="F87" s="276"/>
      <c r="G87" s="217" t="str">
        <f>IF(F87=0,"",VLOOKUP(F87,Cadastro!$C$5:$D$199,2,FALSE))</f>
        <v/>
      </c>
      <c r="H87" s="59"/>
      <c r="I87" s="59"/>
      <c r="J87" s="58"/>
      <c r="K87" s="219" t="str">
        <f t="shared" ca="1" si="0"/>
        <v/>
      </c>
      <c r="L87" s="131"/>
      <c r="P87" s="157"/>
      <c r="Q87" s="158"/>
    </row>
    <row r="88" spans="3:17" ht="35.1" customHeight="1">
      <c r="C88" s="277"/>
      <c r="D88" s="275"/>
      <c r="E88" s="276"/>
      <c r="F88" s="276"/>
      <c r="G88" s="217" t="str">
        <f>IF(F88=0,"",VLOOKUP(F88,Cadastro!$C$5:$D$199,2,FALSE))</f>
        <v/>
      </c>
      <c r="H88" s="59"/>
      <c r="I88" s="59"/>
      <c r="J88" s="58"/>
      <c r="K88" s="219" t="str">
        <f t="shared" ca="1" si="0"/>
        <v/>
      </c>
      <c r="L88" s="131"/>
      <c r="P88" s="157"/>
      <c r="Q88" s="158"/>
    </row>
    <row r="89" spans="3:17" ht="35.1" customHeight="1">
      <c r="C89" s="272"/>
      <c r="D89" s="275"/>
      <c r="E89" s="276"/>
      <c r="F89" s="274"/>
      <c r="G89" s="216" t="str">
        <f>IF(F89=0,"",VLOOKUP(F89,Cadastro!$C$5:$D$199,2,FALSE))</f>
        <v/>
      </c>
      <c r="H89" s="61"/>
      <c r="I89" s="61"/>
      <c r="J89" s="60"/>
      <c r="K89" s="219" t="str">
        <f t="shared" ca="1" si="0"/>
        <v/>
      </c>
      <c r="L89" s="131"/>
      <c r="P89" s="157"/>
      <c r="Q89" s="158"/>
    </row>
    <row r="90" spans="3:17" ht="35.1" customHeight="1">
      <c r="C90" s="272"/>
      <c r="D90" s="275"/>
      <c r="E90" s="276"/>
      <c r="F90" s="274"/>
      <c r="G90" s="216" t="str">
        <f>IF(F90=0,"",VLOOKUP(F90,Cadastro!$C$5:$D$199,2,FALSE))</f>
        <v/>
      </c>
      <c r="H90" s="61"/>
      <c r="I90" s="61"/>
      <c r="J90" s="60"/>
      <c r="K90" s="219" t="str">
        <f t="shared" ca="1" si="0"/>
        <v/>
      </c>
      <c r="L90" s="131"/>
      <c r="P90" s="157"/>
      <c r="Q90" s="158"/>
    </row>
    <row r="91" spans="3:17" ht="35.1" customHeight="1">
      <c r="C91" s="277"/>
      <c r="D91" s="275"/>
      <c r="E91" s="276"/>
      <c r="F91" s="276"/>
      <c r="G91" s="217" t="str">
        <f>IF(F91=0,"",VLOOKUP(F91,Cadastro!$C$5:$D$199,2,FALSE))</f>
        <v/>
      </c>
      <c r="H91" s="59"/>
      <c r="I91" s="59"/>
      <c r="J91" s="58"/>
      <c r="K91" s="219" t="str">
        <f t="shared" ca="1" si="0"/>
        <v/>
      </c>
      <c r="L91" s="131"/>
      <c r="P91" s="157"/>
      <c r="Q91" s="158"/>
    </row>
    <row r="92" spans="3:17" ht="35.1" customHeight="1">
      <c r="C92" s="277"/>
      <c r="D92" s="275"/>
      <c r="E92" s="276"/>
      <c r="F92" s="276"/>
      <c r="G92" s="217" t="str">
        <f>IF(F92=0,"",VLOOKUP(F92,Cadastro!$C$5:$D$199,2,FALSE))</f>
        <v/>
      </c>
      <c r="H92" s="59"/>
      <c r="I92" s="59"/>
      <c r="J92" s="58"/>
      <c r="K92" s="219" t="str">
        <f t="shared" ca="1" si="0"/>
        <v/>
      </c>
      <c r="L92" s="131"/>
      <c r="P92" s="157"/>
      <c r="Q92" s="158"/>
    </row>
    <row r="93" spans="3:17" ht="35.1" customHeight="1">
      <c r="C93" s="277"/>
      <c r="D93" s="275"/>
      <c r="E93" s="276"/>
      <c r="F93" s="276"/>
      <c r="G93" s="217" t="str">
        <f>IF(F93=0,"",VLOOKUP(F93,Cadastro!$C$5:$D$199,2,FALSE))</f>
        <v/>
      </c>
      <c r="H93" s="59"/>
      <c r="I93" s="59"/>
      <c r="J93" s="58"/>
      <c r="K93" s="219" t="str">
        <f t="shared" ca="1" si="0"/>
        <v/>
      </c>
      <c r="L93" s="131"/>
      <c r="P93" s="157"/>
      <c r="Q93" s="158"/>
    </row>
    <row r="94" spans="3:17" ht="35.1" customHeight="1">
      <c r="C94" s="272"/>
      <c r="D94" s="275"/>
      <c r="E94" s="276"/>
      <c r="F94" s="274"/>
      <c r="G94" s="216" t="str">
        <f>IF(F94=0,"",VLOOKUP(F94,Cadastro!$C$5:$D$199,2,FALSE))</f>
        <v/>
      </c>
      <c r="H94" s="61"/>
      <c r="I94" s="61"/>
      <c r="J94" s="60"/>
      <c r="K94" s="219" t="str">
        <f t="shared" ca="1" si="0"/>
        <v/>
      </c>
      <c r="L94" s="131"/>
      <c r="P94" s="157"/>
      <c r="Q94" s="158"/>
    </row>
    <row r="95" spans="3:17" ht="35.1" customHeight="1">
      <c r="C95" s="272"/>
      <c r="D95" s="275"/>
      <c r="E95" s="276"/>
      <c r="F95" s="274"/>
      <c r="G95" s="216" t="str">
        <f>IF(F95=0,"",VLOOKUP(F95,Cadastro!$C$5:$D$199,2,FALSE))</f>
        <v/>
      </c>
      <c r="H95" s="61"/>
      <c r="I95" s="61"/>
      <c r="J95" s="60"/>
      <c r="K95" s="219" t="str">
        <f t="shared" ca="1" si="0"/>
        <v/>
      </c>
      <c r="L95" s="131"/>
      <c r="P95" s="157"/>
      <c r="Q95" s="158"/>
    </row>
    <row r="96" spans="3:17" ht="35.1" customHeight="1">
      <c r="C96" s="277"/>
      <c r="D96" s="275"/>
      <c r="E96" s="276"/>
      <c r="F96" s="276"/>
      <c r="G96" s="217" t="str">
        <f>IF(F96=0,"",VLOOKUP(F96,Cadastro!$C$5:$D$199,2,FALSE))</f>
        <v/>
      </c>
      <c r="H96" s="59"/>
      <c r="I96" s="59"/>
      <c r="J96" s="58"/>
      <c r="K96" s="219" t="str">
        <f t="shared" ca="1" si="0"/>
        <v/>
      </c>
      <c r="L96" s="131"/>
      <c r="P96" s="157"/>
      <c r="Q96" s="158"/>
    </row>
    <row r="97" spans="3:17" ht="35.1" customHeight="1">
      <c r="C97" s="277"/>
      <c r="D97" s="275"/>
      <c r="E97" s="276"/>
      <c r="F97" s="276"/>
      <c r="G97" s="217" t="str">
        <f>IF(F97=0,"",VLOOKUP(F97,Cadastro!$C$5:$D$199,2,FALSE))</f>
        <v/>
      </c>
      <c r="H97" s="59"/>
      <c r="I97" s="59"/>
      <c r="J97" s="58"/>
      <c r="K97" s="219" t="str">
        <f t="shared" ca="1" si="0"/>
        <v/>
      </c>
      <c r="L97" s="131"/>
      <c r="P97" s="157"/>
      <c r="Q97" s="158"/>
    </row>
    <row r="98" spans="3:17" ht="35.1" customHeight="1">
      <c r="C98" s="277"/>
      <c r="D98" s="275"/>
      <c r="E98" s="276"/>
      <c r="F98" s="276"/>
      <c r="G98" s="217" t="str">
        <f>IF(F98=0,"",VLOOKUP(F98,Cadastro!$C$5:$D$199,2,FALSE))</f>
        <v/>
      </c>
      <c r="H98" s="59"/>
      <c r="I98" s="59"/>
      <c r="J98" s="58"/>
      <c r="K98" s="219" t="str">
        <f t="shared" ca="1" si="0"/>
        <v/>
      </c>
      <c r="L98" s="131"/>
      <c r="P98" s="157"/>
      <c r="Q98" s="158"/>
    </row>
    <row r="99" spans="3:17" ht="35.1" customHeight="1">
      <c r="C99" s="272"/>
      <c r="D99" s="275"/>
      <c r="E99" s="276"/>
      <c r="F99" s="274"/>
      <c r="G99" s="216" t="str">
        <f>IF(F99=0,"",VLOOKUP(F99,Cadastro!$C$5:$D$199,2,FALSE))</f>
        <v/>
      </c>
      <c r="H99" s="61"/>
      <c r="I99" s="61"/>
      <c r="J99" s="60"/>
      <c r="K99" s="219" t="str">
        <f t="shared" ca="1" si="0"/>
        <v/>
      </c>
      <c r="L99" s="131"/>
      <c r="P99" s="157"/>
      <c r="Q99" s="158"/>
    </row>
    <row r="100" spans="3:17" ht="35.1" customHeight="1">
      <c r="C100" s="272"/>
      <c r="D100" s="275"/>
      <c r="E100" s="276"/>
      <c r="F100" s="274"/>
      <c r="G100" s="216" t="str">
        <f>IF(F100=0,"",VLOOKUP(F100,Cadastro!$C$5:$D$199,2,FALSE))</f>
        <v/>
      </c>
      <c r="H100" s="61"/>
      <c r="I100" s="61"/>
      <c r="J100" s="60"/>
      <c r="K100" s="219" t="str">
        <f t="shared" ca="1" si="0"/>
        <v/>
      </c>
      <c r="L100" s="131"/>
      <c r="P100" s="157"/>
      <c r="Q100" s="158"/>
    </row>
    <row r="101" spans="3:17" ht="35.1" customHeight="1">
      <c r="C101" s="277"/>
      <c r="D101" s="275"/>
      <c r="E101" s="276"/>
      <c r="F101" s="276"/>
      <c r="G101" s="217" t="str">
        <f>IF(F101=0,"",VLOOKUP(F101,Cadastro!$C$5:$D$199,2,FALSE))</f>
        <v/>
      </c>
      <c r="H101" s="59"/>
      <c r="I101" s="59"/>
      <c r="J101" s="58"/>
      <c r="K101" s="219" t="str">
        <f t="shared" ca="1" si="0"/>
        <v/>
      </c>
      <c r="L101" s="131"/>
      <c r="P101" s="157"/>
      <c r="Q101" s="158"/>
    </row>
    <row r="102" spans="3:17" ht="35.1" customHeight="1">
      <c r="C102" s="277"/>
      <c r="D102" s="275"/>
      <c r="E102" s="276"/>
      <c r="F102" s="276"/>
      <c r="G102" s="217" t="str">
        <f>IF(F102=0,"",VLOOKUP(F102,Cadastro!$C$5:$D$199,2,FALSE))</f>
        <v/>
      </c>
      <c r="H102" s="59"/>
      <c r="I102" s="59"/>
      <c r="J102" s="58"/>
      <c r="K102" s="219" t="str">
        <f t="shared" ca="1" si="0"/>
        <v/>
      </c>
      <c r="L102" s="131"/>
      <c r="P102" s="157"/>
      <c r="Q102" s="158"/>
    </row>
    <row r="103" spans="3:17" ht="35.1" customHeight="1">
      <c r="C103" s="277"/>
      <c r="D103" s="275"/>
      <c r="E103" s="276"/>
      <c r="F103" s="276"/>
      <c r="G103" s="217" t="str">
        <f>IF(F103=0,"",VLOOKUP(F103,Cadastro!$C$5:$D$199,2,FALSE))</f>
        <v/>
      </c>
      <c r="H103" s="59"/>
      <c r="I103" s="59"/>
      <c r="J103" s="58"/>
      <c r="K103" s="219" t="str">
        <f t="shared" ca="1" si="0"/>
        <v/>
      </c>
      <c r="L103" s="131"/>
      <c r="P103" s="157"/>
      <c r="Q103" s="158"/>
    </row>
    <row r="104" spans="3:17" ht="35.1" customHeight="1">
      <c r="C104" s="272"/>
      <c r="D104" s="275"/>
      <c r="E104" s="276"/>
      <c r="F104" s="274"/>
      <c r="G104" s="216" t="str">
        <f>IF(F104=0,"",VLOOKUP(F104,Cadastro!$C$5:$D$199,2,FALSE))</f>
        <v/>
      </c>
      <c r="H104" s="61"/>
      <c r="I104" s="61"/>
      <c r="J104" s="60"/>
      <c r="K104" s="219" t="str">
        <f t="shared" ca="1" si="0"/>
        <v/>
      </c>
      <c r="L104" s="131"/>
      <c r="P104" s="157"/>
      <c r="Q104" s="158"/>
    </row>
    <row r="105" spans="3:17" ht="35.1" customHeight="1">
      <c r="C105" s="272"/>
      <c r="D105" s="275"/>
      <c r="E105" s="276"/>
      <c r="F105" s="274"/>
      <c r="G105" s="216" t="str">
        <f>IF(F105=0,"",VLOOKUP(F105,Cadastro!$C$5:$D$199,2,FALSE))</f>
        <v/>
      </c>
      <c r="H105" s="61"/>
      <c r="I105" s="61"/>
      <c r="J105" s="60"/>
      <c r="K105" s="219" t="str">
        <f t="shared" ref="K105:K168" ca="1" si="1">IF(J105=0,"",IF(J105="Concluído","Concluído",IF(AND(TODAY()&gt;I105,J105&lt;&gt;"Concluído"),"Atrasado",IF(AND(TODAY()&lt;H105,J105="Não iniciado"),"Aguardando",IF(AND(TODAY()&lt;H105,J105="Em andamento"),"Adiantado",IF(AND(TODAY()&gt;=H105,TODAY()&lt;=I105,J105="Em andamento"),"Em andamento","Atrasado"))))))</f>
        <v/>
      </c>
      <c r="L105" s="131"/>
      <c r="P105" s="157"/>
      <c r="Q105" s="158"/>
    </row>
    <row r="106" spans="3:17" ht="35.1" customHeight="1">
      <c r="C106" s="277"/>
      <c r="D106" s="275"/>
      <c r="E106" s="276"/>
      <c r="F106" s="276"/>
      <c r="G106" s="217" t="str">
        <f>IF(F106=0,"",VLOOKUP(F106,Cadastro!$C$5:$D$199,2,FALSE))</f>
        <v/>
      </c>
      <c r="H106" s="59"/>
      <c r="I106" s="59"/>
      <c r="J106" s="58"/>
      <c r="K106" s="219" t="str">
        <f t="shared" ca="1" si="1"/>
        <v/>
      </c>
      <c r="L106" s="131"/>
      <c r="P106" s="157"/>
      <c r="Q106" s="158"/>
    </row>
    <row r="107" spans="3:17" ht="35.1" customHeight="1">
      <c r="C107" s="277"/>
      <c r="D107" s="275"/>
      <c r="E107" s="276"/>
      <c r="F107" s="276"/>
      <c r="G107" s="217" t="str">
        <f>IF(F107=0,"",VLOOKUP(F107,Cadastro!$C$5:$D$199,2,FALSE))</f>
        <v/>
      </c>
      <c r="H107" s="59"/>
      <c r="I107" s="59"/>
      <c r="J107" s="58"/>
      <c r="K107" s="219" t="str">
        <f t="shared" ca="1" si="1"/>
        <v/>
      </c>
      <c r="L107" s="131"/>
      <c r="P107" s="157"/>
      <c r="Q107" s="158"/>
    </row>
    <row r="108" spans="3:17" ht="35.1" customHeight="1">
      <c r="C108" s="277"/>
      <c r="D108" s="275"/>
      <c r="E108" s="276"/>
      <c r="F108" s="276"/>
      <c r="G108" s="217" t="str">
        <f>IF(F108=0,"",VLOOKUP(F108,Cadastro!$C$5:$D$199,2,FALSE))</f>
        <v/>
      </c>
      <c r="H108" s="59"/>
      <c r="I108" s="59"/>
      <c r="J108" s="58"/>
      <c r="K108" s="219" t="str">
        <f t="shared" ca="1" si="1"/>
        <v/>
      </c>
      <c r="L108" s="131"/>
      <c r="P108" s="157"/>
      <c r="Q108" s="158"/>
    </row>
    <row r="109" spans="3:17" ht="35.1" customHeight="1">
      <c r="C109" s="272"/>
      <c r="D109" s="275"/>
      <c r="E109" s="276"/>
      <c r="F109" s="274"/>
      <c r="G109" s="216" t="str">
        <f>IF(F109=0,"",VLOOKUP(F109,Cadastro!$C$5:$D$199,2,FALSE))</f>
        <v/>
      </c>
      <c r="H109" s="61"/>
      <c r="I109" s="61"/>
      <c r="J109" s="60"/>
      <c r="K109" s="219" t="str">
        <f t="shared" ca="1" si="1"/>
        <v/>
      </c>
      <c r="L109" s="131"/>
      <c r="P109" s="157"/>
      <c r="Q109" s="158"/>
    </row>
    <row r="110" spans="3:17" ht="35.1" customHeight="1">
      <c r="C110" s="272"/>
      <c r="D110" s="275"/>
      <c r="E110" s="276"/>
      <c r="F110" s="274"/>
      <c r="G110" s="216" t="str">
        <f>IF(F110=0,"",VLOOKUP(F110,Cadastro!$C$5:$D$199,2,FALSE))</f>
        <v/>
      </c>
      <c r="H110" s="61"/>
      <c r="I110" s="61"/>
      <c r="J110" s="60"/>
      <c r="K110" s="219" t="str">
        <f t="shared" ca="1" si="1"/>
        <v/>
      </c>
      <c r="L110" s="131"/>
      <c r="P110" s="157"/>
      <c r="Q110" s="158"/>
    </row>
    <row r="111" spans="3:17" ht="35.1" customHeight="1">
      <c r="C111" s="277"/>
      <c r="D111" s="275"/>
      <c r="E111" s="276"/>
      <c r="F111" s="276"/>
      <c r="G111" s="217" t="str">
        <f>IF(F111=0,"",VLOOKUP(F111,Cadastro!$C$5:$D$199,2,FALSE))</f>
        <v/>
      </c>
      <c r="H111" s="59"/>
      <c r="I111" s="59"/>
      <c r="J111" s="58"/>
      <c r="K111" s="219" t="str">
        <f t="shared" ca="1" si="1"/>
        <v/>
      </c>
      <c r="L111" s="131"/>
      <c r="P111" s="157"/>
      <c r="Q111" s="158"/>
    </row>
    <row r="112" spans="3:17" ht="35.1" customHeight="1">
      <c r="C112" s="277"/>
      <c r="D112" s="275"/>
      <c r="E112" s="276"/>
      <c r="F112" s="276"/>
      <c r="G112" s="217" t="str">
        <f>IF(F112=0,"",VLOOKUP(F112,Cadastro!$C$5:$D$199,2,FALSE))</f>
        <v/>
      </c>
      <c r="H112" s="59"/>
      <c r="I112" s="59"/>
      <c r="J112" s="58"/>
      <c r="K112" s="219" t="str">
        <f t="shared" ca="1" si="1"/>
        <v/>
      </c>
      <c r="L112" s="131"/>
      <c r="P112" s="157"/>
      <c r="Q112" s="158"/>
    </row>
    <row r="113" spans="3:17" ht="35.1" customHeight="1">
      <c r="C113" s="277"/>
      <c r="D113" s="275"/>
      <c r="E113" s="276"/>
      <c r="F113" s="276"/>
      <c r="G113" s="217" t="str">
        <f>IF(F113=0,"",VLOOKUP(F113,Cadastro!$C$5:$D$199,2,FALSE))</f>
        <v/>
      </c>
      <c r="H113" s="59"/>
      <c r="I113" s="59"/>
      <c r="J113" s="58"/>
      <c r="K113" s="219" t="str">
        <f t="shared" ca="1" si="1"/>
        <v/>
      </c>
      <c r="L113" s="131"/>
      <c r="P113" s="157"/>
      <c r="Q113" s="158"/>
    </row>
    <row r="114" spans="3:17" ht="35.1" customHeight="1">
      <c r="C114" s="272"/>
      <c r="D114" s="275"/>
      <c r="E114" s="276"/>
      <c r="F114" s="274"/>
      <c r="G114" s="216" t="str">
        <f>IF(F114=0,"",VLOOKUP(F114,Cadastro!$C$5:$D$199,2,FALSE))</f>
        <v/>
      </c>
      <c r="H114" s="61"/>
      <c r="I114" s="61"/>
      <c r="J114" s="60"/>
      <c r="K114" s="219" t="str">
        <f t="shared" ca="1" si="1"/>
        <v/>
      </c>
      <c r="L114" s="131"/>
      <c r="P114" s="157"/>
      <c r="Q114" s="158"/>
    </row>
    <row r="115" spans="3:17" ht="35.1" customHeight="1">
      <c r="C115" s="272"/>
      <c r="D115" s="275"/>
      <c r="E115" s="276"/>
      <c r="F115" s="274"/>
      <c r="G115" s="216" t="str">
        <f>IF(F115=0,"",VLOOKUP(F115,Cadastro!$C$5:$D$199,2,FALSE))</f>
        <v/>
      </c>
      <c r="H115" s="61"/>
      <c r="I115" s="61"/>
      <c r="J115" s="60"/>
      <c r="K115" s="219" t="str">
        <f t="shared" ca="1" si="1"/>
        <v/>
      </c>
      <c r="L115" s="131"/>
      <c r="P115" s="157"/>
      <c r="Q115" s="158"/>
    </row>
    <row r="116" spans="3:17" ht="35.1" customHeight="1">
      <c r="C116" s="277"/>
      <c r="D116" s="275"/>
      <c r="E116" s="276"/>
      <c r="F116" s="276"/>
      <c r="G116" s="217" t="str">
        <f>IF(F116=0,"",VLOOKUP(F116,Cadastro!$C$5:$D$199,2,FALSE))</f>
        <v/>
      </c>
      <c r="H116" s="59"/>
      <c r="I116" s="59"/>
      <c r="J116" s="58"/>
      <c r="K116" s="219" t="str">
        <f t="shared" ca="1" si="1"/>
        <v/>
      </c>
      <c r="L116" s="131"/>
      <c r="P116" s="157"/>
      <c r="Q116" s="158"/>
    </row>
    <row r="117" spans="3:17" ht="35.1" customHeight="1">
      <c r="C117" s="277"/>
      <c r="D117" s="275"/>
      <c r="E117" s="276"/>
      <c r="F117" s="276"/>
      <c r="G117" s="217" t="str">
        <f>IF(F117=0,"",VLOOKUP(F117,Cadastro!$C$5:$D$199,2,FALSE))</f>
        <v/>
      </c>
      <c r="H117" s="59"/>
      <c r="I117" s="59"/>
      <c r="J117" s="58"/>
      <c r="K117" s="219" t="str">
        <f t="shared" ca="1" si="1"/>
        <v/>
      </c>
      <c r="L117" s="131"/>
      <c r="P117" s="157"/>
      <c r="Q117" s="158"/>
    </row>
    <row r="118" spans="3:17" ht="35.1" customHeight="1">
      <c r="C118" s="277"/>
      <c r="D118" s="275"/>
      <c r="E118" s="276"/>
      <c r="F118" s="276"/>
      <c r="G118" s="217" t="str">
        <f>IF(F118=0,"",VLOOKUP(F118,Cadastro!$C$5:$D$199,2,FALSE))</f>
        <v/>
      </c>
      <c r="H118" s="59"/>
      <c r="I118" s="59"/>
      <c r="J118" s="58"/>
      <c r="K118" s="219" t="str">
        <f t="shared" ca="1" si="1"/>
        <v/>
      </c>
      <c r="L118" s="131"/>
      <c r="P118" s="157"/>
      <c r="Q118" s="158"/>
    </row>
    <row r="119" spans="3:17" ht="35.1" customHeight="1">
      <c r="C119" s="272"/>
      <c r="D119" s="275"/>
      <c r="E119" s="276"/>
      <c r="F119" s="274"/>
      <c r="G119" s="216" t="str">
        <f>IF(F119=0,"",VLOOKUP(F119,Cadastro!$C$5:$D$199,2,FALSE))</f>
        <v/>
      </c>
      <c r="H119" s="61"/>
      <c r="I119" s="61"/>
      <c r="J119" s="60"/>
      <c r="K119" s="219" t="str">
        <f t="shared" ca="1" si="1"/>
        <v/>
      </c>
      <c r="L119" s="131"/>
      <c r="P119" s="157"/>
      <c r="Q119" s="158"/>
    </row>
    <row r="120" spans="3:17" ht="35.1" customHeight="1">
      <c r="C120" s="272"/>
      <c r="D120" s="275"/>
      <c r="E120" s="276"/>
      <c r="F120" s="274"/>
      <c r="G120" s="216" t="str">
        <f>IF(F120=0,"",VLOOKUP(F120,Cadastro!$C$5:$D$199,2,FALSE))</f>
        <v/>
      </c>
      <c r="H120" s="61"/>
      <c r="I120" s="61"/>
      <c r="J120" s="60"/>
      <c r="K120" s="219" t="str">
        <f t="shared" ca="1" si="1"/>
        <v/>
      </c>
      <c r="L120" s="131"/>
      <c r="P120" s="157"/>
      <c r="Q120" s="158"/>
    </row>
    <row r="121" spans="3:17" ht="35.1" customHeight="1">
      <c r="C121" s="277"/>
      <c r="D121" s="275"/>
      <c r="E121" s="276"/>
      <c r="F121" s="276"/>
      <c r="G121" s="217" t="str">
        <f>IF(F121=0,"",VLOOKUP(F121,Cadastro!$C$5:$D$199,2,FALSE))</f>
        <v/>
      </c>
      <c r="H121" s="59"/>
      <c r="I121" s="59"/>
      <c r="J121" s="58"/>
      <c r="K121" s="219" t="str">
        <f t="shared" ca="1" si="1"/>
        <v/>
      </c>
      <c r="L121" s="131"/>
      <c r="P121" s="157"/>
      <c r="Q121" s="158"/>
    </row>
    <row r="122" spans="3:17" ht="35.1" customHeight="1">
      <c r="C122" s="277"/>
      <c r="D122" s="275"/>
      <c r="E122" s="276"/>
      <c r="F122" s="276"/>
      <c r="G122" s="217" t="str">
        <f>IF(F122=0,"",VLOOKUP(F122,Cadastro!$C$5:$D$199,2,FALSE))</f>
        <v/>
      </c>
      <c r="H122" s="59"/>
      <c r="I122" s="59"/>
      <c r="J122" s="58"/>
      <c r="K122" s="219" t="str">
        <f t="shared" ca="1" si="1"/>
        <v/>
      </c>
      <c r="L122" s="131"/>
      <c r="P122" s="157"/>
      <c r="Q122" s="158"/>
    </row>
    <row r="123" spans="3:17" ht="35.1" customHeight="1">
      <c r="C123" s="277"/>
      <c r="D123" s="275"/>
      <c r="E123" s="276"/>
      <c r="F123" s="276"/>
      <c r="G123" s="217" t="str">
        <f>IF(F123=0,"",VLOOKUP(F123,Cadastro!$C$5:$D$199,2,FALSE))</f>
        <v/>
      </c>
      <c r="H123" s="59"/>
      <c r="I123" s="59"/>
      <c r="J123" s="58"/>
      <c r="K123" s="219" t="str">
        <f t="shared" ca="1" si="1"/>
        <v/>
      </c>
      <c r="L123" s="131"/>
      <c r="P123" s="157"/>
      <c r="Q123" s="158"/>
    </row>
    <row r="124" spans="3:17" ht="35.1" customHeight="1">
      <c r="C124" s="272"/>
      <c r="D124" s="275"/>
      <c r="E124" s="276"/>
      <c r="F124" s="274"/>
      <c r="G124" s="216" t="str">
        <f>IF(F124=0,"",VLOOKUP(F124,Cadastro!$C$5:$D$199,2,FALSE))</f>
        <v/>
      </c>
      <c r="H124" s="61"/>
      <c r="I124" s="61"/>
      <c r="J124" s="60"/>
      <c r="K124" s="219" t="str">
        <f t="shared" ca="1" si="1"/>
        <v/>
      </c>
      <c r="L124" s="131"/>
      <c r="P124" s="157"/>
      <c r="Q124" s="158"/>
    </row>
    <row r="125" spans="3:17" ht="35.1" customHeight="1">
      <c r="C125" s="272"/>
      <c r="D125" s="275"/>
      <c r="E125" s="276"/>
      <c r="F125" s="274"/>
      <c r="G125" s="216" t="str">
        <f>IF(F125=0,"",VLOOKUP(F125,Cadastro!$C$5:$D$199,2,FALSE))</f>
        <v/>
      </c>
      <c r="H125" s="61"/>
      <c r="I125" s="61"/>
      <c r="J125" s="60"/>
      <c r="K125" s="219" t="str">
        <f t="shared" ca="1" si="1"/>
        <v/>
      </c>
      <c r="L125" s="131"/>
      <c r="P125" s="157"/>
      <c r="Q125" s="158"/>
    </row>
    <row r="126" spans="3:17" ht="35.1" customHeight="1">
      <c r="C126" s="277"/>
      <c r="D126" s="275"/>
      <c r="E126" s="276"/>
      <c r="F126" s="276"/>
      <c r="G126" s="217" t="str">
        <f>IF(F126=0,"",VLOOKUP(F126,Cadastro!$C$5:$D$199,2,FALSE))</f>
        <v/>
      </c>
      <c r="H126" s="59"/>
      <c r="I126" s="59"/>
      <c r="J126" s="58"/>
      <c r="K126" s="219" t="str">
        <f t="shared" ca="1" si="1"/>
        <v/>
      </c>
      <c r="L126" s="131"/>
      <c r="P126" s="157"/>
      <c r="Q126" s="158"/>
    </row>
    <row r="127" spans="3:17" ht="35.1" customHeight="1">
      <c r="C127" s="277"/>
      <c r="D127" s="275"/>
      <c r="E127" s="276"/>
      <c r="F127" s="276"/>
      <c r="G127" s="217" t="str">
        <f>IF(F127=0,"",VLOOKUP(F127,Cadastro!$C$5:$D$199,2,FALSE))</f>
        <v/>
      </c>
      <c r="H127" s="59"/>
      <c r="I127" s="59"/>
      <c r="J127" s="58"/>
      <c r="K127" s="219" t="str">
        <f t="shared" ca="1" si="1"/>
        <v/>
      </c>
      <c r="L127" s="131"/>
      <c r="P127" s="157"/>
      <c r="Q127" s="158"/>
    </row>
    <row r="128" spans="3:17" ht="35.1" customHeight="1">
      <c r="C128" s="277"/>
      <c r="D128" s="275"/>
      <c r="E128" s="276"/>
      <c r="F128" s="276"/>
      <c r="G128" s="217" t="str">
        <f>IF(F128=0,"",VLOOKUP(F128,Cadastro!$C$5:$D$199,2,FALSE))</f>
        <v/>
      </c>
      <c r="H128" s="59"/>
      <c r="I128" s="59"/>
      <c r="J128" s="58"/>
      <c r="K128" s="219" t="str">
        <f t="shared" ca="1" si="1"/>
        <v/>
      </c>
      <c r="L128" s="131"/>
      <c r="P128" s="157"/>
      <c r="Q128" s="158"/>
    </row>
    <row r="129" spans="3:17" ht="35.1" customHeight="1">
      <c r="C129" s="272"/>
      <c r="D129" s="275"/>
      <c r="E129" s="276"/>
      <c r="F129" s="274"/>
      <c r="G129" s="216" t="str">
        <f>IF(F129=0,"",VLOOKUP(F129,Cadastro!$C$5:$D$199,2,FALSE))</f>
        <v/>
      </c>
      <c r="H129" s="61"/>
      <c r="I129" s="61"/>
      <c r="J129" s="60"/>
      <c r="K129" s="219" t="str">
        <f t="shared" ca="1" si="1"/>
        <v/>
      </c>
      <c r="L129" s="131"/>
      <c r="P129" s="157"/>
      <c r="Q129" s="158"/>
    </row>
    <row r="130" spans="3:17" ht="35.1" customHeight="1">
      <c r="C130" s="272"/>
      <c r="D130" s="275"/>
      <c r="E130" s="276"/>
      <c r="F130" s="274"/>
      <c r="G130" s="216" t="str">
        <f>IF(F130=0,"",VLOOKUP(F130,Cadastro!$C$5:$D$199,2,FALSE))</f>
        <v/>
      </c>
      <c r="H130" s="61"/>
      <c r="I130" s="61"/>
      <c r="J130" s="60"/>
      <c r="K130" s="219" t="str">
        <f t="shared" ca="1" si="1"/>
        <v/>
      </c>
      <c r="L130" s="131"/>
      <c r="P130" s="157"/>
      <c r="Q130" s="158"/>
    </row>
    <row r="131" spans="3:17" ht="35.1" customHeight="1">
      <c r="C131" s="277"/>
      <c r="D131" s="275"/>
      <c r="E131" s="276"/>
      <c r="F131" s="276"/>
      <c r="G131" s="217" t="str">
        <f>IF(F131=0,"",VLOOKUP(F131,Cadastro!$C$5:$D$199,2,FALSE))</f>
        <v/>
      </c>
      <c r="H131" s="59"/>
      <c r="I131" s="59"/>
      <c r="J131" s="58"/>
      <c r="K131" s="219" t="str">
        <f t="shared" ca="1" si="1"/>
        <v/>
      </c>
      <c r="L131" s="131"/>
      <c r="P131" s="157"/>
      <c r="Q131" s="158"/>
    </row>
    <row r="132" spans="3:17" ht="35.1" customHeight="1">
      <c r="C132" s="277"/>
      <c r="D132" s="275"/>
      <c r="E132" s="276"/>
      <c r="F132" s="276"/>
      <c r="G132" s="217" t="str">
        <f>IF(F132=0,"",VLOOKUP(F132,Cadastro!$C$5:$D$199,2,FALSE))</f>
        <v/>
      </c>
      <c r="H132" s="59"/>
      <c r="I132" s="59"/>
      <c r="J132" s="58"/>
      <c r="K132" s="219" t="str">
        <f t="shared" ca="1" si="1"/>
        <v/>
      </c>
      <c r="L132" s="131"/>
      <c r="P132" s="157"/>
      <c r="Q132" s="158"/>
    </row>
    <row r="133" spans="3:17" ht="35.1" customHeight="1">
      <c r="C133" s="277"/>
      <c r="D133" s="275"/>
      <c r="E133" s="276"/>
      <c r="F133" s="276"/>
      <c r="G133" s="217" t="str">
        <f>IF(F133=0,"",VLOOKUP(F133,Cadastro!$C$5:$D$199,2,FALSE))</f>
        <v/>
      </c>
      <c r="H133" s="59"/>
      <c r="I133" s="59"/>
      <c r="J133" s="58"/>
      <c r="K133" s="219" t="str">
        <f t="shared" ca="1" si="1"/>
        <v/>
      </c>
      <c r="L133" s="131"/>
      <c r="P133" s="157"/>
      <c r="Q133" s="158"/>
    </row>
    <row r="134" spans="3:17" ht="35.1" customHeight="1">
      <c r="C134" s="272"/>
      <c r="D134" s="275"/>
      <c r="E134" s="276"/>
      <c r="F134" s="274"/>
      <c r="G134" s="216" t="str">
        <f>IF(F134=0,"",VLOOKUP(F134,Cadastro!$C$5:$D$199,2,FALSE))</f>
        <v/>
      </c>
      <c r="H134" s="61"/>
      <c r="I134" s="61"/>
      <c r="J134" s="60"/>
      <c r="K134" s="219" t="str">
        <f t="shared" ca="1" si="1"/>
        <v/>
      </c>
      <c r="L134" s="131"/>
      <c r="P134" s="157"/>
      <c r="Q134" s="158"/>
    </row>
    <row r="135" spans="3:17" ht="35.1" customHeight="1">
      <c r="C135" s="272"/>
      <c r="D135" s="275"/>
      <c r="E135" s="276"/>
      <c r="F135" s="274"/>
      <c r="G135" s="216" t="str">
        <f>IF(F135=0,"",VLOOKUP(F135,Cadastro!$C$5:$D$199,2,FALSE))</f>
        <v/>
      </c>
      <c r="H135" s="61"/>
      <c r="I135" s="61"/>
      <c r="J135" s="60"/>
      <c r="K135" s="219" t="str">
        <f t="shared" ca="1" si="1"/>
        <v/>
      </c>
      <c r="L135" s="131"/>
      <c r="P135" s="157"/>
      <c r="Q135" s="158"/>
    </row>
    <row r="136" spans="3:17" ht="35.1" customHeight="1">
      <c r="C136" s="277"/>
      <c r="D136" s="275"/>
      <c r="E136" s="276"/>
      <c r="F136" s="276"/>
      <c r="G136" s="217" t="str">
        <f>IF(F136=0,"",VLOOKUP(F136,Cadastro!$C$5:$D$199,2,FALSE))</f>
        <v/>
      </c>
      <c r="H136" s="59"/>
      <c r="I136" s="59"/>
      <c r="J136" s="58"/>
      <c r="K136" s="219" t="str">
        <f t="shared" ca="1" si="1"/>
        <v/>
      </c>
      <c r="L136" s="131"/>
      <c r="P136" s="157"/>
      <c r="Q136" s="158"/>
    </row>
    <row r="137" spans="3:17" ht="35.1" customHeight="1">
      <c r="C137" s="277"/>
      <c r="D137" s="275"/>
      <c r="E137" s="276"/>
      <c r="F137" s="276"/>
      <c r="G137" s="217" t="str">
        <f>IF(F137=0,"",VLOOKUP(F137,Cadastro!$C$5:$D$199,2,FALSE))</f>
        <v/>
      </c>
      <c r="H137" s="59"/>
      <c r="I137" s="59"/>
      <c r="J137" s="58"/>
      <c r="K137" s="219" t="str">
        <f t="shared" ca="1" si="1"/>
        <v/>
      </c>
      <c r="L137" s="131"/>
      <c r="P137" s="157"/>
      <c r="Q137" s="158"/>
    </row>
    <row r="138" spans="3:17" ht="35.1" customHeight="1">
      <c r="C138" s="277"/>
      <c r="D138" s="275"/>
      <c r="E138" s="276"/>
      <c r="F138" s="276"/>
      <c r="G138" s="217" t="str">
        <f>IF(F138=0,"",VLOOKUP(F138,Cadastro!$C$5:$D$199,2,FALSE))</f>
        <v/>
      </c>
      <c r="H138" s="59"/>
      <c r="I138" s="59"/>
      <c r="J138" s="58"/>
      <c r="K138" s="219" t="str">
        <f t="shared" ca="1" si="1"/>
        <v/>
      </c>
      <c r="L138" s="131"/>
      <c r="P138" s="157"/>
      <c r="Q138" s="158"/>
    </row>
    <row r="139" spans="3:17" ht="35.1" customHeight="1">
      <c r="C139" s="272"/>
      <c r="D139" s="275"/>
      <c r="E139" s="276"/>
      <c r="F139" s="274"/>
      <c r="G139" s="216" t="str">
        <f>IF(F139=0,"",VLOOKUP(F139,Cadastro!$C$5:$D$199,2,FALSE))</f>
        <v/>
      </c>
      <c r="H139" s="61"/>
      <c r="I139" s="61"/>
      <c r="J139" s="60"/>
      <c r="K139" s="219" t="str">
        <f t="shared" ca="1" si="1"/>
        <v/>
      </c>
      <c r="L139" s="131"/>
      <c r="P139" s="157"/>
      <c r="Q139" s="158"/>
    </row>
    <row r="140" spans="3:17" ht="35.1" customHeight="1">
      <c r="C140" s="272"/>
      <c r="D140" s="275"/>
      <c r="E140" s="276"/>
      <c r="F140" s="274"/>
      <c r="G140" s="216" t="str">
        <f>IF(F140=0,"",VLOOKUP(F140,Cadastro!$C$5:$D$199,2,FALSE))</f>
        <v/>
      </c>
      <c r="H140" s="61"/>
      <c r="I140" s="61"/>
      <c r="J140" s="60"/>
      <c r="K140" s="219" t="str">
        <f t="shared" ca="1" si="1"/>
        <v/>
      </c>
      <c r="L140" s="131"/>
      <c r="P140" s="157"/>
      <c r="Q140" s="158"/>
    </row>
    <row r="141" spans="3:17" ht="35.1" customHeight="1">
      <c r="C141" s="277"/>
      <c r="D141" s="275"/>
      <c r="E141" s="276"/>
      <c r="F141" s="276"/>
      <c r="G141" s="217" t="str">
        <f>IF(F141=0,"",VLOOKUP(F141,Cadastro!$C$5:$D$199,2,FALSE))</f>
        <v/>
      </c>
      <c r="H141" s="59"/>
      <c r="I141" s="59"/>
      <c r="J141" s="58"/>
      <c r="K141" s="219" t="str">
        <f t="shared" ca="1" si="1"/>
        <v/>
      </c>
      <c r="L141" s="131"/>
      <c r="P141" s="157"/>
      <c r="Q141" s="158"/>
    </row>
    <row r="142" spans="3:17" ht="35.1" customHeight="1">
      <c r="C142" s="277"/>
      <c r="D142" s="275"/>
      <c r="E142" s="276"/>
      <c r="F142" s="276"/>
      <c r="G142" s="217" t="str">
        <f>IF(F142=0,"",VLOOKUP(F142,Cadastro!$C$5:$D$199,2,FALSE))</f>
        <v/>
      </c>
      <c r="H142" s="59"/>
      <c r="I142" s="59"/>
      <c r="J142" s="58"/>
      <c r="K142" s="219" t="str">
        <f t="shared" ca="1" si="1"/>
        <v/>
      </c>
      <c r="L142" s="131"/>
      <c r="P142" s="157"/>
      <c r="Q142" s="158"/>
    </row>
    <row r="143" spans="3:17" ht="35.1" customHeight="1">
      <c r="C143" s="277"/>
      <c r="D143" s="275"/>
      <c r="E143" s="276"/>
      <c r="F143" s="276"/>
      <c r="G143" s="217" t="str">
        <f>IF(F143=0,"",VLOOKUP(F143,Cadastro!$C$5:$D$199,2,FALSE))</f>
        <v/>
      </c>
      <c r="H143" s="59"/>
      <c r="I143" s="59"/>
      <c r="J143" s="58"/>
      <c r="K143" s="219" t="str">
        <f t="shared" ca="1" si="1"/>
        <v/>
      </c>
      <c r="L143" s="131"/>
      <c r="P143" s="157"/>
      <c r="Q143" s="158"/>
    </row>
    <row r="144" spans="3:17" ht="35.1" customHeight="1">
      <c r="C144" s="272"/>
      <c r="D144" s="273"/>
      <c r="E144" s="274"/>
      <c r="F144" s="274"/>
      <c r="G144" s="216" t="str">
        <f>IF(F144=0,"",VLOOKUP(F144,Cadastro!$C$5:$D$199,2,FALSE))</f>
        <v/>
      </c>
      <c r="H144" s="61"/>
      <c r="I144" s="61"/>
      <c r="J144" s="60"/>
      <c r="K144" s="219" t="str">
        <f t="shared" ca="1" si="1"/>
        <v/>
      </c>
      <c r="L144" s="131"/>
      <c r="P144" s="157"/>
      <c r="Q144" s="158"/>
    </row>
    <row r="145" spans="3:17" ht="35.1" customHeight="1">
      <c r="C145" s="272"/>
      <c r="D145" s="273"/>
      <c r="E145" s="274"/>
      <c r="F145" s="274"/>
      <c r="G145" s="216" t="str">
        <f>IF(F145=0,"",VLOOKUP(F145,Cadastro!$C$5:$D$199,2,FALSE))</f>
        <v/>
      </c>
      <c r="H145" s="61"/>
      <c r="I145" s="61"/>
      <c r="J145" s="60"/>
      <c r="K145" s="219" t="str">
        <f t="shared" ca="1" si="1"/>
        <v/>
      </c>
      <c r="L145" s="131"/>
      <c r="P145" s="157"/>
      <c r="Q145" s="158"/>
    </row>
    <row r="146" spans="3:17" ht="35.1" customHeight="1">
      <c r="C146" s="277"/>
      <c r="D146" s="275"/>
      <c r="E146" s="276"/>
      <c r="F146" s="276"/>
      <c r="G146" s="217" t="str">
        <f>IF(F146=0,"",VLOOKUP(F146,Cadastro!$C$5:$D$199,2,FALSE))</f>
        <v/>
      </c>
      <c r="H146" s="59"/>
      <c r="I146" s="59"/>
      <c r="J146" s="58"/>
      <c r="K146" s="219" t="str">
        <f t="shared" ca="1" si="1"/>
        <v/>
      </c>
      <c r="L146" s="131"/>
      <c r="P146" s="157"/>
      <c r="Q146" s="158"/>
    </row>
    <row r="147" spans="3:17" ht="35.1" customHeight="1">
      <c r="C147" s="277"/>
      <c r="D147" s="275"/>
      <c r="E147" s="276"/>
      <c r="F147" s="276"/>
      <c r="G147" s="217" t="str">
        <f>IF(F147=0,"",VLOOKUP(F147,Cadastro!$C$5:$D$199,2,FALSE))</f>
        <v/>
      </c>
      <c r="H147" s="59"/>
      <c r="I147" s="59"/>
      <c r="J147" s="58"/>
      <c r="K147" s="219" t="str">
        <f t="shared" ca="1" si="1"/>
        <v/>
      </c>
      <c r="L147" s="131"/>
      <c r="P147" s="157"/>
      <c r="Q147" s="158"/>
    </row>
    <row r="148" spans="3:17" ht="35.1" customHeight="1">
      <c r="C148" s="277"/>
      <c r="D148" s="275"/>
      <c r="E148" s="276"/>
      <c r="F148" s="276"/>
      <c r="G148" s="217" t="str">
        <f>IF(F148=0,"",VLOOKUP(F148,Cadastro!$C$5:$D$199,2,FALSE))</f>
        <v/>
      </c>
      <c r="H148" s="59"/>
      <c r="I148" s="59"/>
      <c r="J148" s="58"/>
      <c r="K148" s="219" t="str">
        <f t="shared" ca="1" si="1"/>
        <v/>
      </c>
      <c r="L148" s="131"/>
      <c r="P148" s="157"/>
      <c r="Q148" s="158"/>
    </row>
    <row r="149" spans="3:17" ht="35.1" customHeight="1">
      <c r="C149" s="272"/>
      <c r="D149" s="273"/>
      <c r="E149" s="274"/>
      <c r="F149" s="274"/>
      <c r="G149" s="216" t="str">
        <f>IF(F149=0,"",VLOOKUP(F149,Cadastro!$C$5:$D$199,2,FALSE))</f>
        <v/>
      </c>
      <c r="H149" s="61"/>
      <c r="I149" s="61"/>
      <c r="J149" s="60"/>
      <c r="K149" s="219" t="str">
        <f t="shared" ca="1" si="1"/>
        <v/>
      </c>
      <c r="L149" s="131"/>
      <c r="P149" s="157"/>
      <c r="Q149" s="158"/>
    </row>
    <row r="150" spans="3:17" ht="35.1" customHeight="1">
      <c r="C150" s="272"/>
      <c r="D150" s="273"/>
      <c r="E150" s="274"/>
      <c r="F150" s="274"/>
      <c r="G150" s="216" t="str">
        <f>IF(F150=0,"",VLOOKUP(F150,Cadastro!$C$5:$D$199,2,FALSE))</f>
        <v/>
      </c>
      <c r="H150" s="61"/>
      <c r="I150" s="61"/>
      <c r="J150" s="60"/>
      <c r="K150" s="219" t="str">
        <f t="shared" ca="1" si="1"/>
        <v/>
      </c>
      <c r="L150" s="131"/>
      <c r="P150" s="157"/>
      <c r="Q150" s="158"/>
    </row>
    <row r="151" spans="3:17" ht="35.1" customHeight="1">
      <c r="C151" s="277"/>
      <c r="D151" s="275"/>
      <c r="E151" s="276"/>
      <c r="F151" s="276"/>
      <c r="G151" s="217" t="str">
        <f>IF(F151=0,"",VLOOKUP(F151,Cadastro!$C$5:$D$199,2,FALSE))</f>
        <v/>
      </c>
      <c r="H151" s="59"/>
      <c r="I151" s="59"/>
      <c r="J151" s="58"/>
      <c r="K151" s="219" t="str">
        <f t="shared" ca="1" si="1"/>
        <v/>
      </c>
      <c r="L151" s="131"/>
      <c r="P151" s="157"/>
      <c r="Q151" s="158"/>
    </row>
    <row r="152" spans="3:17" ht="35.1" customHeight="1">
      <c r="C152" s="277"/>
      <c r="D152" s="275"/>
      <c r="E152" s="276"/>
      <c r="F152" s="276"/>
      <c r="G152" s="217" t="str">
        <f>IF(F152=0,"",VLOOKUP(F152,Cadastro!$C$5:$D$199,2,FALSE))</f>
        <v/>
      </c>
      <c r="H152" s="59"/>
      <c r="I152" s="59"/>
      <c r="J152" s="58"/>
      <c r="K152" s="219" t="str">
        <f t="shared" ca="1" si="1"/>
        <v/>
      </c>
      <c r="L152" s="131"/>
      <c r="P152" s="157"/>
      <c r="Q152" s="158"/>
    </row>
    <row r="153" spans="3:17" ht="35.1" customHeight="1">
      <c r="C153" s="277"/>
      <c r="D153" s="275"/>
      <c r="E153" s="276"/>
      <c r="F153" s="276"/>
      <c r="G153" s="217" t="str">
        <f>IF(F153=0,"",VLOOKUP(F153,Cadastro!$C$5:$D$199,2,FALSE))</f>
        <v/>
      </c>
      <c r="H153" s="59"/>
      <c r="I153" s="59"/>
      <c r="J153" s="58"/>
      <c r="K153" s="219" t="str">
        <f t="shared" ca="1" si="1"/>
        <v/>
      </c>
      <c r="L153" s="131"/>
      <c r="P153" s="157"/>
      <c r="Q153" s="158"/>
    </row>
    <row r="154" spans="3:17" ht="35.1" customHeight="1">
      <c r="C154" s="272"/>
      <c r="D154" s="273"/>
      <c r="E154" s="274"/>
      <c r="F154" s="274"/>
      <c r="G154" s="216" t="str">
        <f>IF(F154=0,"",VLOOKUP(F154,Cadastro!$C$5:$D$199,2,FALSE))</f>
        <v/>
      </c>
      <c r="H154" s="61"/>
      <c r="I154" s="61"/>
      <c r="J154" s="60"/>
      <c r="K154" s="219" t="str">
        <f t="shared" ca="1" si="1"/>
        <v/>
      </c>
      <c r="L154" s="131"/>
      <c r="P154" s="157"/>
      <c r="Q154" s="158"/>
    </row>
    <row r="155" spans="3:17" ht="35.1" customHeight="1">
      <c r="C155" s="272"/>
      <c r="D155" s="273"/>
      <c r="E155" s="274"/>
      <c r="F155" s="274"/>
      <c r="G155" s="216" t="str">
        <f>IF(F155=0,"",VLOOKUP(F155,Cadastro!$C$5:$D$199,2,FALSE))</f>
        <v/>
      </c>
      <c r="H155" s="61"/>
      <c r="I155" s="61"/>
      <c r="J155" s="60"/>
      <c r="K155" s="219" t="str">
        <f t="shared" ca="1" si="1"/>
        <v/>
      </c>
      <c r="L155" s="131"/>
      <c r="P155" s="157"/>
      <c r="Q155" s="158"/>
    </row>
    <row r="156" spans="3:17" ht="35.1" customHeight="1">
      <c r="C156" s="277"/>
      <c r="D156" s="275"/>
      <c r="E156" s="276"/>
      <c r="F156" s="276"/>
      <c r="G156" s="217" t="str">
        <f>IF(F156=0,"",VLOOKUP(F156,Cadastro!$C$5:$D$199,2,FALSE))</f>
        <v/>
      </c>
      <c r="H156" s="59"/>
      <c r="I156" s="59"/>
      <c r="J156" s="58"/>
      <c r="K156" s="219" t="str">
        <f t="shared" ca="1" si="1"/>
        <v/>
      </c>
      <c r="L156" s="131"/>
      <c r="P156" s="157"/>
      <c r="Q156" s="158"/>
    </row>
    <row r="157" spans="3:17" ht="35.1" customHeight="1">
      <c r="C157" s="277"/>
      <c r="D157" s="275"/>
      <c r="E157" s="276"/>
      <c r="F157" s="276"/>
      <c r="G157" s="217" t="str">
        <f>IF(F157=0,"",VLOOKUP(F157,Cadastro!$C$5:$D$199,2,FALSE))</f>
        <v/>
      </c>
      <c r="H157" s="59"/>
      <c r="I157" s="59"/>
      <c r="J157" s="58"/>
      <c r="K157" s="219" t="str">
        <f t="shared" ca="1" si="1"/>
        <v/>
      </c>
      <c r="L157" s="131"/>
      <c r="P157" s="157"/>
      <c r="Q157" s="158"/>
    </row>
    <row r="158" spans="3:17" ht="35.1" customHeight="1">
      <c r="C158" s="277"/>
      <c r="D158" s="275"/>
      <c r="E158" s="276"/>
      <c r="F158" s="276"/>
      <c r="G158" s="217" t="str">
        <f>IF(F158=0,"",VLOOKUP(F158,Cadastro!$C$5:$D$199,2,FALSE))</f>
        <v/>
      </c>
      <c r="H158" s="59"/>
      <c r="I158" s="59"/>
      <c r="J158" s="58"/>
      <c r="K158" s="219" t="str">
        <f t="shared" ca="1" si="1"/>
        <v/>
      </c>
      <c r="L158" s="131"/>
      <c r="P158" s="157"/>
      <c r="Q158" s="158"/>
    </row>
    <row r="159" spans="3:17" ht="35.1" customHeight="1">
      <c r="C159" s="272"/>
      <c r="D159" s="273"/>
      <c r="E159" s="274"/>
      <c r="F159" s="274"/>
      <c r="G159" s="216" t="str">
        <f>IF(F159=0,"",VLOOKUP(F159,Cadastro!$C$5:$D$199,2,FALSE))</f>
        <v/>
      </c>
      <c r="H159" s="61"/>
      <c r="I159" s="61"/>
      <c r="J159" s="60"/>
      <c r="K159" s="219" t="str">
        <f t="shared" ca="1" si="1"/>
        <v/>
      </c>
      <c r="L159" s="131"/>
      <c r="P159" s="157"/>
      <c r="Q159" s="158"/>
    </row>
    <row r="160" spans="3:17" ht="35.1" customHeight="1">
      <c r="C160" s="272"/>
      <c r="D160" s="273"/>
      <c r="E160" s="274"/>
      <c r="F160" s="274"/>
      <c r="G160" s="216" t="str">
        <f>IF(F160=0,"",VLOOKUP(F160,Cadastro!$C$5:$D$199,2,FALSE))</f>
        <v/>
      </c>
      <c r="H160" s="61"/>
      <c r="I160" s="61"/>
      <c r="J160" s="60"/>
      <c r="K160" s="219" t="str">
        <f t="shared" ca="1" si="1"/>
        <v/>
      </c>
      <c r="L160" s="131"/>
      <c r="P160" s="157"/>
      <c r="Q160" s="158"/>
    </row>
    <row r="161" spans="3:17" ht="35.1" customHeight="1">
      <c r="C161" s="277"/>
      <c r="D161" s="275"/>
      <c r="E161" s="276"/>
      <c r="F161" s="276"/>
      <c r="G161" s="217" t="str">
        <f>IF(F161=0,"",VLOOKUP(F161,Cadastro!$C$5:$D$199,2,FALSE))</f>
        <v/>
      </c>
      <c r="H161" s="59"/>
      <c r="I161" s="59"/>
      <c r="J161" s="58"/>
      <c r="K161" s="219" t="str">
        <f t="shared" ca="1" si="1"/>
        <v/>
      </c>
      <c r="L161" s="131"/>
      <c r="P161" s="157"/>
      <c r="Q161" s="158"/>
    </row>
    <row r="162" spans="3:17" ht="35.1" customHeight="1">
      <c r="C162" s="277"/>
      <c r="D162" s="275"/>
      <c r="E162" s="276"/>
      <c r="F162" s="276"/>
      <c r="G162" s="217" t="str">
        <f>IF(F162=0,"",VLOOKUP(F162,Cadastro!$C$5:$D$199,2,FALSE))</f>
        <v/>
      </c>
      <c r="H162" s="59"/>
      <c r="I162" s="59"/>
      <c r="J162" s="58"/>
      <c r="K162" s="219" t="str">
        <f t="shared" ca="1" si="1"/>
        <v/>
      </c>
      <c r="L162" s="131"/>
      <c r="P162" s="157"/>
      <c r="Q162" s="158"/>
    </row>
    <row r="163" spans="3:17" ht="35.1" customHeight="1">
      <c r="C163" s="277"/>
      <c r="D163" s="275"/>
      <c r="E163" s="276"/>
      <c r="F163" s="276"/>
      <c r="G163" s="217" t="str">
        <f>IF(F163=0,"",VLOOKUP(F163,Cadastro!$C$5:$D$199,2,FALSE))</f>
        <v/>
      </c>
      <c r="H163" s="59"/>
      <c r="I163" s="59"/>
      <c r="J163" s="58"/>
      <c r="K163" s="219" t="str">
        <f t="shared" ca="1" si="1"/>
        <v/>
      </c>
      <c r="L163" s="131"/>
      <c r="P163" s="157"/>
      <c r="Q163" s="158"/>
    </row>
    <row r="164" spans="3:17" ht="35.1" customHeight="1">
      <c r="C164" s="272"/>
      <c r="D164" s="273"/>
      <c r="E164" s="274"/>
      <c r="F164" s="274"/>
      <c r="G164" s="216" t="str">
        <f>IF(F164=0,"",VLOOKUP(F164,Cadastro!$C$5:$D$199,2,FALSE))</f>
        <v/>
      </c>
      <c r="H164" s="61"/>
      <c r="I164" s="61"/>
      <c r="J164" s="60"/>
      <c r="K164" s="219" t="str">
        <f t="shared" ca="1" si="1"/>
        <v/>
      </c>
      <c r="L164" s="131"/>
      <c r="P164" s="157"/>
      <c r="Q164" s="158"/>
    </row>
    <row r="165" spans="3:17" ht="35.1" customHeight="1">
      <c r="C165" s="272"/>
      <c r="D165" s="273"/>
      <c r="E165" s="274"/>
      <c r="F165" s="274"/>
      <c r="G165" s="216" t="str">
        <f>IF(F165=0,"",VLOOKUP(F165,Cadastro!$C$5:$D$199,2,FALSE))</f>
        <v/>
      </c>
      <c r="H165" s="61"/>
      <c r="I165" s="61"/>
      <c r="J165" s="60"/>
      <c r="K165" s="219" t="str">
        <f t="shared" ca="1" si="1"/>
        <v/>
      </c>
      <c r="L165" s="131"/>
      <c r="P165" s="157"/>
      <c r="Q165" s="158"/>
    </row>
    <row r="166" spans="3:17" ht="35.1" customHeight="1">
      <c r="C166" s="277"/>
      <c r="D166" s="275"/>
      <c r="E166" s="276"/>
      <c r="F166" s="276"/>
      <c r="G166" s="217" t="str">
        <f>IF(F166=0,"",VLOOKUP(F166,Cadastro!$C$5:$D$199,2,FALSE))</f>
        <v/>
      </c>
      <c r="H166" s="59"/>
      <c r="I166" s="59"/>
      <c r="J166" s="58"/>
      <c r="K166" s="219" t="str">
        <f t="shared" ca="1" si="1"/>
        <v/>
      </c>
      <c r="L166" s="131"/>
      <c r="P166" s="157"/>
      <c r="Q166" s="158"/>
    </row>
    <row r="167" spans="3:17" ht="35.1" customHeight="1">
      <c r="C167" s="277"/>
      <c r="D167" s="275"/>
      <c r="E167" s="276"/>
      <c r="F167" s="276"/>
      <c r="G167" s="217" t="str">
        <f>IF(F167=0,"",VLOOKUP(F167,Cadastro!$C$5:$D$199,2,FALSE))</f>
        <v/>
      </c>
      <c r="H167" s="59"/>
      <c r="I167" s="59"/>
      <c r="J167" s="58"/>
      <c r="K167" s="219" t="str">
        <f t="shared" ca="1" si="1"/>
        <v/>
      </c>
      <c r="L167" s="131"/>
      <c r="P167" s="157"/>
      <c r="Q167" s="158"/>
    </row>
    <row r="168" spans="3:17" ht="35.1" customHeight="1">
      <c r="C168" s="277"/>
      <c r="D168" s="275"/>
      <c r="E168" s="276"/>
      <c r="F168" s="276"/>
      <c r="G168" s="217" t="str">
        <f>IF(F168=0,"",VLOOKUP(F168,Cadastro!$C$5:$D$199,2,FALSE))</f>
        <v/>
      </c>
      <c r="H168" s="59"/>
      <c r="I168" s="59"/>
      <c r="J168" s="58"/>
      <c r="K168" s="219" t="str">
        <f t="shared" ca="1" si="1"/>
        <v/>
      </c>
      <c r="L168" s="131"/>
      <c r="P168" s="157"/>
      <c r="Q168" s="158"/>
    </row>
    <row r="169" spans="3:17" ht="35.1" customHeight="1">
      <c r="C169" s="272"/>
      <c r="D169" s="273"/>
      <c r="E169" s="274"/>
      <c r="F169" s="274"/>
      <c r="G169" s="216" t="str">
        <f>IF(F169=0,"",VLOOKUP(F169,Cadastro!$C$5:$D$199,2,FALSE))</f>
        <v/>
      </c>
      <c r="H169" s="61"/>
      <c r="I169" s="61"/>
      <c r="J169" s="60"/>
      <c r="K169" s="219" t="str">
        <f t="shared" ref="K169:K232" ca="1" si="2">IF(J169=0,"",IF(J169="Concluído","Concluído",IF(AND(TODAY()&gt;I169,J169&lt;&gt;"Concluído"),"Atrasado",IF(AND(TODAY()&lt;H169,J169="Não iniciado"),"Aguardando",IF(AND(TODAY()&lt;H169,J169="Em andamento"),"Adiantado",IF(AND(TODAY()&gt;=H169,TODAY()&lt;=I169,J169="Em andamento"),"Em andamento","Atrasado"))))))</f>
        <v/>
      </c>
      <c r="L169" s="131"/>
      <c r="P169" s="157"/>
      <c r="Q169" s="158"/>
    </row>
    <row r="170" spans="3:17" ht="35.1" customHeight="1">
      <c r="C170" s="272"/>
      <c r="D170" s="273"/>
      <c r="E170" s="274"/>
      <c r="F170" s="274"/>
      <c r="G170" s="216" t="str">
        <f>IF(F170=0,"",VLOOKUP(F170,Cadastro!$C$5:$D$199,2,FALSE))</f>
        <v/>
      </c>
      <c r="H170" s="61"/>
      <c r="I170" s="61"/>
      <c r="J170" s="60"/>
      <c r="K170" s="219" t="str">
        <f t="shared" ca="1" si="2"/>
        <v/>
      </c>
      <c r="L170" s="131"/>
      <c r="P170" s="157"/>
      <c r="Q170" s="158"/>
    </row>
    <row r="171" spans="3:17" ht="35.1" customHeight="1">
      <c r="C171" s="277"/>
      <c r="D171" s="275"/>
      <c r="E171" s="276"/>
      <c r="F171" s="276"/>
      <c r="G171" s="217" t="str">
        <f>IF(F171=0,"",VLOOKUP(F171,Cadastro!$C$5:$D$199,2,FALSE))</f>
        <v/>
      </c>
      <c r="H171" s="59"/>
      <c r="I171" s="59"/>
      <c r="J171" s="58"/>
      <c r="K171" s="219" t="str">
        <f t="shared" ca="1" si="2"/>
        <v/>
      </c>
      <c r="L171" s="131"/>
      <c r="P171" s="157"/>
      <c r="Q171" s="158"/>
    </row>
    <row r="172" spans="3:17" ht="35.1" customHeight="1">
      <c r="C172" s="277"/>
      <c r="D172" s="275"/>
      <c r="E172" s="276"/>
      <c r="F172" s="276"/>
      <c r="G172" s="217" t="str">
        <f>IF(F172=0,"",VLOOKUP(F172,Cadastro!$C$5:$D$199,2,FALSE))</f>
        <v/>
      </c>
      <c r="H172" s="59"/>
      <c r="I172" s="59"/>
      <c r="J172" s="58"/>
      <c r="K172" s="219" t="str">
        <f t="shared" ca="1" si="2"/>
        <v/>
      </c>
      <c r="L172" s="131"/>
      <c r="P172" s="157"/>
      <c r="Q172" s="158"/>
    </row>
    <row r="173" spans="3:17" ht="35.1" customHeight="1">
      <c r="C173" s="277"/>
      <c r="D173" s="275"/>
      <c r="E173" s="276"/>
      <c r="F173" s="276"/>
      <c r="G173" s="217" t="str">
        <f>IF(F173=0,"",VLOOKUP(F173,Cadastro!$C$5:$D$199,2,FALSE))</f>
        <v/>
      </c>
      <c r="H173" s="59"/>
      <c r="I173" s="59"/>
      <c r="J173" s="58"/>
      <c r="K173" s="219" t="str">
        <f t="shared" ca="1" si="2"/>
        <v/>
      </c>
      <c r="L173" s="131"/>
      <c r="P173" s="157"/>
      <c r="Q173" s="158"/>
    </row>
    <row r="174" spans="3:17" ht="35.1" customHeight="1">
      <c r="C174" s="272"/>
      <c r="D174" s="273"/>
      <c r="E174" s="274"/>
      <c r="F174" s="274"/>
      <c r="G174" s="216" t="str">
        <f>IF(F174=0,"",VLOOKUP(F174,Cadastro!$C$5:$D$199,2,FALSE))</f>
        <v/>
      </c>
      <c r="H174" s="61"/>
      <c r="I174" s="61"/>
      <c r="J174" s="60"/>
      <c r="K174" s="219" t="str">
        <f t="shared" ca="1" si="2"/>
        <v/>
      </c>
      <c r="L174" s="131"/>
      <c r="P174" s="157"/>
      <c r="Q174" s="158"/>
    </row>
    <row r="175" spans="3:17" ht="35.1" customHeight="1">
      <c r="C175" s="272"/>
      <c r="D175" s="273"/>
      <c r="E175" s="274"/>
      <c r="F175" s="274"/>
      <c r="G175" s="216" t="str">
        <f>IF(F175=0,"",VLOOKUP(F175,Cadastro!$C$5:$D$199,2,FALSE))</f>
        <v/>
      </c>
      <c r="H175" s="61"/>
      <c r="I175" s="61"/>
      <c r="J175" s="60"/>
      <c r="K175" s="219" t="str">
        <f t="shared" ca="1" si="2"/>
        <v/>
      </c>
      <c r="L175" s="131"/>
      <c r="P175" s="157"/>
      <c r="Q175" s="158"/>
    </row>
    <row r="176" spans="3:17" ht="35.1" customHeight="1">
      <c r="C176" s="277"/>
      <c r="D176" s="275"/>
      <c r="E176" s="276"/>
      <c r="F176" s="276"/>
      <c r="G176" s="217" t="str">
        <f>IF(F176=0,"",VLOOKUP(F176,Cadastro!$C$5:$D$199,2,FALSE))</f>
        <v/>
      </c>
      <c r="H176" s="59"/>
      <c r="I176" s="59"/>
      <c r="J176" s="58"/>
      <c r="K176" s="219" t="str">
        <f t="shared" ca="1" si="2"/>
        <v/>
      </c>
      <c r="L176" s="131"/>
      <c r="P176" s="157"/>
      <c r="Q176" s="158"/>
    </row>
    <row r="177" spans="3:17" ht="35.1" customHeight="1">
      <c r="C177" s="277"/>
      <c r="D177" s="275"/>
      <c r="E177" s="276"/>
      <c r="F177" s="276"/>
      <c r="G177" s="217" t="str">
        <f>IF(F177=0,"",VLOOKUP(F177,Cadastro!$C$5:$D$199,2,FALSE))</f>
        <v/>
      </c>
      <c r="H177" s="59"/>
      <c r="I177" s="59"/>
      <c r="J177" s="58"/>
      <c r="K177" s="219" t="str">
        <f t="shared" ca="1" si="2"/>
        <v/>
      </c>
      <c r="L177" s="131"/>
      <c r="P177" s="157"/>
      <c r="Q177" s="158"/>
    </row>
    <row r="178" spans="3:17" ht="35.1" customHeight="1">
      <c r="C178" s="277"/>
      <c r="D178" s="275"/>
      <c r="E178" s="276"/>
      <c r="F178" s="276"/>
      <c r="G178" s="217" t="str">
        <f>IF(F178=0,"",VLOOKUP(F178,Cadastro!$C$5:$D$199,2,FALSE))</f>
        <v/>
      </c>
      <c r="H178" s="59"/>
      <c r="I178" s="59"/>
      <c r="J178" s="58"/>
      <c r="K178" s="219" t="str">
        <f t="shared" ca="1" si="2"/>
        <v/>
      </c>
      <c r="L178" s="131"/>
      <c r="P178" s="157"/>
      <c r="Q178" s="158"/>
    </row>
    <row r="179" spans="3:17" ht="35.1" customHeight="1">
      <c r="C179" s="272"/>
      <c r="D179" s="273"/>
      <c r="E179" s="274"/>
      <c r="F179" s="274"/>
      <c r="G179" s="216" t="str">
        <f>IF(F179=0,"",VLOOKUP(F179,Cadastro!$C$5:$D$199,2,FALSE))</f>
        <v/>
      </c>
      <c r="H179" s="61"/>
      <c r="I179" s="61"/>
      <c r="J179" s="60"/>
      <c r="K179" s="219" t="str">
        <f t="shared" ca="1" si="2"/>
        <v/>
      </c>
      <c r="L179" s="131"/>
      <c r="P179" s="157"/>
      <c r="Q179" s="158"/>
    </row>
    <row r="180" spans="3:17" ht="35.1" customHeight="1">
      <c r="C180" s="272"/>
      <c r="D180" s="273"/>
      <c r="E180" s="274"/>
      <c r="F180" s="274"/>
      <c r="G180" s="216" t="str">
        <f>IF(F180=0,"",VLOOKUP(F180,Cadastro!$C$5:$D$199,2,FALSE))</f>
        <v/>
      </c>
      <c r="H180" s="61"/>
      <c r="I180" s="61"/>
      <c r="J180" s="60"/>
      <c r="K180" s="219" t="str">
        <f t="shared" ca="1" si="2"/>
        <v/>
      </c>
      <c r="L180" s="131"/>
      <c r="P180" s="157"/>
      <c r="Q180" s="158"/>
    </row>
    <row r="181" spans="3:17" ht="35.1" customHeight="1">
      <c r="C181" s="277"/>
      <c r="D181" s="275"/>
      <c r="E181" s="276"/>
      <c r="F181" s="276"/>
      <c r="G181" s="217" t="str">
        <f>IF(F181=0,"",VLOOKUP(F181,Cadastro!$C$5:$D$199,2,FALSE))</f>
        <v/>
      </c>
      <c r="H181" s="59"/>
      <c r="I181" s="59"/>
      <c r="J181" s="58"/>
      <c r="K181" s="219" t="str">
        <f t="shared" ca="1" si="2"/>
        <v/>
      </c>
      <c r="L181" s="131"/>
      <c r="P181" s="157"/>
      <c r="Q181" s="158"/>
    </row>
    <row r="182" spans="3:17" ht="35.1" customHeight="1">
      <c r="C182" s="277"/>
      <c r="D182" s="275"/>
      <c r="E182" s="276"/>
      <c r="F182" s="276"/>
      <c r="G182" s="217" t="str">
        <f>IF(F182=0,"",VLOOKUP(F182,Cadastro!$C$5:$D$199,2,FALSE))</f>
        <v/>
      </c>
      <c r="H182" s="59"/>
      <c r="I182" s="59"/>
      <c r="J182" s="58"/>
      <c r="K182" s="219" t="str">
        <f t="shared" ca="1" si="2"/>
        <v/>
      </c>
      <c r="L182" s="131"/>
      <c r="P182" s="157"/>
      <c r="Q182" s="158"/>
    </row>
    <row r="183" spans="3:17" ht="35.1" customHeight="1">
      <c r="C183" s="277"/>
      <c r="D183" s="275"/>
      <c r="E183" s="276"/>
      <c r="F183" s="276"/>
      <c r="G183" s="217" t="str">
        <f>IF(F183=0,"",VLOOKUP(F183,Cadastro!$C$5:$D$199,2,FALSE))</f>
        <v/>
      </c>
      <c r="H183" s="59"/>
      <c r="I183" s="59"/>
      <c r="J183" s="58"/>
      <c r="K183" s="219" t="str">
        <f t="shared" ca="1" si="2"/>
        <v/>
      </c>
      <c r="L183" s="131"/>
      <c r="P183" s="157"/>
      <c r="Q183" s="158"/>
    </row>
    <row r="184" spans="3:17" ht="35.1" customHeight="1">
      <c r="C184" s="272"/>
      <c r="D184" s="273"/>
      <c r="E184" s="274"/>
      <c r="F184" s="274"/>
      <c r="G184" s="216" t="str">
        <f>IF(F184=0,"",VLOOKUP(F184,Cadastro!$C$5:$D$199,2,FALSE))</f>
        <v/>
      </c>
      <c r="H184" s="61"/>
      <c r="I184" s="61"/>
      <c r="J184" s="60"/>
      <c r="K184" s="219" t="str">
        <f t="shared" ca="1" si="2"/>
        <v/>
      </c>
      <c r="L184" s="131"/>
      <c r="P184" s="157"/>
      <c r="Q184" s="158"/>
    </row>
    <row r="185" spans="3:17" ht="35.1" customHeight="1">
      <c r="C185" s="272"/>
      <c r="D185" s="273"/>
      <c r="E185" s="274"/>
      <c r="F185" s="274"/>
      <c r="G185" s="216" t="str">
        <f>IF(F185=0,"",VLOOKUP(F185,Cadastro!$C$5:$D$199,2,FALSE))</f>
        <v/>
      </c>
      <c r="H185" s="61"/>
      <c r="I185" s="61"/>
      <c r="J185" s="60"/>
      <c r="K185" s="219" t="str">
        <f t="shared" ca="1" si="2"/>
        <v/>
      </c>
      <c r="L185" s="131"/>
      <c r="P185" s="157"/>
      <c r="Q185" s="158"/>
    </row>
    <row r="186" spans="3:17" ht="35.1" customHeight="1">
      <c r="C186" s="277"/>
      <c r="D186" s="275"/>
      <c r="E186" s="276"/>
      <c r="F186" s="276"/>
      <c r="G186" s="217" t="str">
        <f>IF(F186=0,"",VLOOKUP(F186,Cadastro!$C$5:$D$199,2,FALSE))</f>
        <v/>
      </c>
      <c r="H186" s="59"/>
      <c r="I186" s="59"/>
      <c r="J186" s="58"/>
      <c r="K186" s="219" t="str">
        <f t="shared" ca="1" si="2"/>
        <v/>
      </c>
      <c r="L186" s="131"/>
      <c r="P186" s="157"/>
      <c r="Q186" s="158"/>
    </row>
    <row r="187" spans="3:17" ht="35.1" customHeight="1">
      <c r="C187" s="277"/>
      <c r="D187" s="275"/>
      <c r="E187" s="276"/>
      <c r="F187" s="276"/>
      <c r="G187" s="217" t="str">
        <f>IF(F187=0,"",VLOOKUP(F187,Cadastro!$C$5:$D$199,2,FALSE))</f>
        <v/>
      </c>
      <c r="H187" s="59"/>
      <c r="I187" s="59"/>
      <c r="J187" s="58"/>
      <c r="K187" s="219" t="str">
        <f t="shared" ca="1" si="2"/>
        <v/>
      </c>
      <c r="L187" s="131"/>
      <c r="P187" s="157"/>
      <c r="Q187" s="158"/>
    </row>
    <row r="188" spans="3:17" ht="35.1" customHeight="1">
      <c r="C188" s="277"/>
      <c r="D188" s="275"/>
      <c r="E188" s="276"/>
      <c r="F188" s="276"/>
      <c r="G188" s="217" t="str">
        <f>IF(F188=0,"",VLOOKUP(F188,Cadastro!$C$5:$D$199,2,FALSE))</f>
        <v/>
      </c>
      <c r="H188" s="59"/>
      <c r="I188" s="59"/>
      <c r="J188" s="58"/>
      <c r="K188" s="219" t="str">
        <f t="shared" ca="1" si="2"/>
        <v/>
      </c>
      <c r="L188" s="131"/>
      <c r="P188" s="157"/>
      <c r="Q188" s="158"/>
    </row>
    <row r="189" spans="3:17" ht="35.1" customHeight="1">
      <c r="C189" s="272"/>
      <c r="D189" s="273"/>
      <c r="E189" s="274"/>
      <c r="F189" s="274"/>
      <c r="G189" s="216" t="str">
        <f>IF(F189=0,"",VLOOKUP(F189,Cadastro!$C$5:$D$199,2,FALSE))</f>
        <v/>
      </c>
      <c r="H189" s="61"/>
      <c r="I189" s="61"/>
      <c r="J189" s="60"/>
      <c r="K189" s="219" t="str">
        <f t="shared" ca="1" si="2"/>
        <v/>
      </c>
      <c r="L189" s="131"/>
      <c r="P189" s="157"/>
      <c r="Q189" s="158"/>
    </row>
    <row r="190" spans="3:17" ht="35.1" customHeight="1">
      <c r="C190" s="272"/>
      <c r="D190" s="273"/>
      <c r="E190" s="274"/>
      <c r="F190" s="274"/>
      <c r="G190" s="216" t="str">
        <f>IF(F190=0,"",VLOOKUP(F190,Cadastro!$C$5:$D$199,2,FALSE))</f>
        <v/>
      </c>
      <c r="H190" s="61"/>
      <c r="I190" s="61"/>
      <c r="J190" s="60"/>
      <c r="K190" s="219" t="str">
        <f t="shared" ca="1" si="2"/>
        <v/>
      </c>
      <c r="L190" s="131"/>
      <c r="P190" s="157"/>
      <c r="Q190" s="158"/>
    </row>
    <row r="191" spans="3:17" ht="35.1" customHeight="1">
      <c r="C191" s="277"/>
      <c r="D191" s="275"/>
      <c r="E191" s="276"/>
      <c r="F191" s="276"/>
      <c r="G191" s="217" t="str">
        <f>IF(F191=0,"",VLOOKUP(F191,Cadastro!$C$5:$D$199,2,FALSE))</f>
        <v/>
      </c>
      <c r="H191" s="59"/>
      <c r="I191" s="59"/>
      <c r="J191" s="58"/>
      <c r="K191" s="219" t="str">
        <f t="shared" ca="1" si="2"/>
        <v/>
      </c>
      <c r="L191" s="131"/>
      <c r="P191" s="157"/>
      <c r="Q191" s="158"/>
    </row>
    <row r="192" spans="3:17" ht="35.1" customHeight="1">
      <c r="C192" s="277"/>
      <c r="D192" s="275"/>
      <c r="E192" s="276"/>
      <c r="F192" s="276"/>
      <c r="G192" s="217" t="str">
        <f>IF(F192=0,"",VLOOKUP(F192,Cadastro!$C$5:$D$199,2,FALSE))</f>
        <v/>
      </c>
      <c r="H192" s="59"/>
      <c r="I192" s="59"/>
      <c r="J192" s="58"/>
      <c r="K192" s="219" t="str">
        <f t="shared" ca="1" si="2"/>
        <v/>
      </c>
      <c r="L192" s="131"/>
      <c r="P192" s="157"/>
      <c r="Q192" s="158"/>
    </row>
    <row r="193" spans="3:17" ht="35.1" customHeight="1">
      <c r="C193" s="277"/>
      <c r="D193" s="275"/>
      <c r="E193" s="276"/>
      <c r="F193" s="276"/>
      <c r="G193" s="217" t="str">
        <f>IF(F193=0,"",VLOOKUP(F193,Cadastro!$C$5:$D$199,2,FALSE))</f>
        <v/>
      </c>
      <c r="H193" s="59"/>
      <c r="I193" s="59"/>
      <c r="J193" s="58"/>
      <c r="K193" s="219" t="str">
        <f t="shared" ca="1" si="2"/>
        <v/>
      </c>
      <c r="L193" s="131"/>
      <c r="P193" s="157"/>
      <c r="Q193" s="158"/>
    </row>
    <row r="194" spans="3:17" ht="35.1" customHeight="1">
      <c r="C194" s="272"/>
      <c r="D194" s="273"/>
      <c r="E194" s="274"/>
      <c r="F194" s="274"/>
      <c r="G194" s="216" t="str">
        <f>IF(F194=0,"",VLOOKUP(F194,Cadastro!$C$5:$D$199,2,FALSE))</f>
        <v/>
      </c>
      <c r="H194" s="61"/>
      <c r="I194" s="61"/>
      <c r="J194" s="60"/>
      <c r="K194" s="219" t="str">
        <f t="shared" ca="1" si="2"/>
        <v/>
      </c>
      <c r="L194" s="131"/>
      <c r="P194" s="157"/>
      <c r="Q194" s="158"/>
    </row>
    <row r="195" spans="3:17" ht="35.1" customHeight="1">
      <c r="C195" s="272"/>
      <c r="D195" s="273"/>
      <c r="E195" s="274"/>
      <c r="F195" s="274"/>
      <c r="G195" s="216" t="str">
        <f>IF(F195=0,"",VLOOKUP(F195,Cadastro!$C$5:$D$199,2,FALSE))</f>
        <v/>
      </c>
      <c r="H195" s="61"/>
      <c r="I195" s="61"/>
      <c r="J195" s="60"/>
      <c r="K195" s="219" t="str">
        <f t="shared" ca="1" si="2"/>
        <v/>
      </c>
      <c r="L195" s="131"/>
      <c r="P195" s="157"/>
      <c r="Q195" s="158"/>
    </row>
    <row r="196" spans="3:17" ht="35.1" customHeight="1">
      <c r="C196" s="277"/>
      <c r="D196" s="275"/>
      <c r="E196" s="276"/>
      <c r="F196" s="276"/>
      <c r="G196" s="217" t="str">
        <f>IF(F196=0,"",VLOOKUP(F196,Cadastro!$C$5:$D$199,2,FALSE))</f>
        <v/>
      </c>
      <c r="H196" s="59"/>
      <c r="I196" s="59"/>
      <c r="J196" s="58"/>
      <c r="K196" s="219" t="str">
        <f t="shared" ca="1" si="2"/>
        <v/>
      </c>
      <c r="L196" s="131"/>
      <c r="P196" s="157"/>
      <c r="Q196" s="158"/>
    </row>
    <row r="197" spans="3:17" ht="35.1" customHeight="1">
      <c r="C197" s="277"/>
      <c r="D197" s="275"/>
      <c r="E197" s="276"/>
      <c r="F197" s="276"/>
      <c r="G197" s="217" t="str">
        <f>IF(F197=0,"",VLOOKUP(F197,Cadastro!$C$5:$D$199,2,FALSE))</f>
        <v/>
      </c>
      <c r="H197" s="59"/>
      <c r="I197" s="59"/>
      <c r="J197" s="58"/>
      <c r="K197" s="219" t="str">
        <f t="shared" ca="1" si="2"/>
        <v/>
      </c>
      <c r="L197" s="131"/>
      <c r="P197" s="157"/>
      <c r="Q197" s="158"/>
    </row>
    <row r="198" spans="3:17" ht="35.1" customHeight="1">
      <c r="C198" s="277"/>
      <c r="D198" s="275"/>
      <c r="E198" s="276"/>
      <c r="F198" s="276"/>
      <c r="G198" s="217" t="str">
        <f>IF(F198=0,"",VLOOKUP(F198,Cadastro!$C$5:$D$199,2,FALSE))</f>
        <v/>
      </c>
      <c r="H198" s="59"/>
      <c r="I198" s="59"/>
      <c r="J198" s="58"/>
      <c r="K198" s="219" t="str">
        <f t="shared" ca="1" si="2"/>
        <v/>
      </c>
      <c r="L198" s="131"/>
      <c r="P198" s="157"/>
      <c r="Q198" s="158"/>
    </row>
    <row r="199" spans="3:17" ht="35.1" customHeight="1">
      <c r="C199" s="272"/>
      <c r="D199" s="273"/>
      <c r="E199" s="274"/>
      <c r="F199" s="274"/>
      <c r="G199" s="216" t="str">
        <f>IF(F199=0,"",VLOOKUP(F199,Cadastro!$C$5:$D$199,2,FALSE))</f>
        <v/>
      </c>
      <c r="H199" s="61"/>
      <c r="I199" s="61"/>
      <c r="J199" s="60"/>
      <c r="K199" s="219" t="str">
        <f t="shared" ca="1" si="2"/>
        <v/>
      </c>
      <c r="L199" s="131"/>
      <c r="P199" s="157"/>
      <c r="Q199" s="158"/>
    </row>
    <row r="200" spans="3:17" ht="35.1" customHeight="1">
      <c r="C200" s="272"/>
      <c r="D200" s="273"/>
      <c r="E200" s="274"/>
      <c r="F200" s="274"/>
      <c r="G200" s="216" t="str">
        <f>IF(F200=0,"",VLOOKUP(F200,Cadastro!$C$5:$D$199,2,FALSE))</f>
        <v/>
      </c>
      <c r="H200" s="61"/>
      <c r="I200" s="61"/>
      <c r="J200" s="60"/>
      <c r="K200" s="219" t="str">
        <f t="shared" ca="1" si="2"/>
        <v/>
      </c>
      <c r="L200" s="131"/>
      <c r="P200" s="157"/>
      <c r="Q200" s="158"/>
    </row>
    <row r="201" spans="3:17" ht="35.1" customHeight="1">
      <c r="C201" s="277"/>
      <c r="D201" s="275"/>
      <c r="E201" s="276"/>
      <c r="F201" s="276"/>
      <c r="G201" s="217" t="str">
        <f>IF(F201=0,"",VLOOKUP(F201,Cadastro!$C$5:$D$199,2,FALSE))</f>
        <v/>
      </c>
      <c r="H201" s="59"/>
      <c r="I201" s="59"/>
      <c r="J201" s="58"/>
      <c r="K201" s="219" t="str">
        <f t="shared" ca="1" si="2"/>
        <v/>
      </c>
      <c r="L201" s="131"/>
      <c r="P201" s="157"/>
      <c r="Q201" s="158"/>
    </row>
    <row r="202" spans="3:17" ht="35.1" customHeight="1">
      <c r="C202" s="277"/>
      <c r="D202" s="275"/>
      <c r="E202" s="276"/>
      <c r="F202" s="276"/>
      <c r="G202" s="217" t="str">
        <f>IF(F202=0,"",VLOOKUP(F202,Cadastro!$C$5:$D$199,2,FALSE))</f>
        <v/>
      </c>
      <c r="H202" s="59"/>
      <c r="I202" s="59"/>
      <c r="J202" s="58"/>
      <c r="K202" s="219" t="str">
        <f t="shared" ca="1" si="2"/>
        <v/>
      </c>
      <c r="L202" s="131"/>
      <c r="P202" s="157"/>
      <c r="Q202" s="158"/>
    </row>
    <row r="203" spans="3:17" ht="35.1" customHeight="1">
      <c r="C203" s="277"/>
      <c r="D203" s="275"/>
      <c r="E203" s="276"/>
      <c r="F203" s="276"/>
      <c r="G203" s="217" t="str">
        <f>IF(F203=0,"",VLOOKUP(F203,Cadastro!$C$5:$D$199,2,FALSE))</f>
        <v/>
      </c>
      <c r="H203" s="59"/>
      <c r="I203" s="59"/>
      <c r="J203" s="58"/>
      <c r="K203" s="219" t="str">
        <f t="shared" ca="1" si="2"/>
        <v/>
      </c>
      <c r="L203" s="131"/>
      <c r="P203" s="157"/>
      <c r="Q203" s="158"/>
    </row>
    <row r="204" spans="3:17" ht="35.1" customHeight="1">
      <c r="C204" s="272"/>
      <c r="D204" s="273"/>
      <c r="E204" s="274"/>
      <c r="F204" s="274"/>
      <c r="G204" s="216" t="str">
        <f>IF(F204=0,"",VLOOKUP(F204,Cadastro!$C$5:$D$199,2,FALSE))</f>
        <v/>
      </c>
      <c r="H204" s="61"/>
      <c r="I204" s="61"/>
      <c r="J204" s="60"/>
      <c r="K204" s="219" t="str">
        <f t="shared" ca="1" si="2"/>
        <v/>
      </c>
      <c r="L204" s="131"/>
      <c r="P204" s="157"/>
      <c r="Q204" s="158"/>
    </row>
    <row r="205" spans="3:17" ht="35.1" customHeight="1">
      <c r="C205" s="272"/>
      <c r="D205" s="273"/>
      <c r="E205" s="274"/>
      <c r="F205" s="274"/>
      <c r="G205" s="216" t="str">
        <f>IF(F205=0,"",VLOOKUP(F205,Cadastro!$C$5:$D$199,2,FALSE))</f>
        <v/>
      </c>
      <c r="H205" s="61"/>
      <c r="I205" s="61"/>
      <c r="J205" s="60"/>
      <c r="K205" s="219" t="str">
        <f t="shared" ca="1" si="2"/>
        <v/>
      </c>
      <c r="L205" s="131"/>
      <c r="P205" s="157"/>
      <c r="Q205" s="158"/>
    </row>
    <row r="206" spans="3:17" ht="35.1" customHeight="1">
      <c r="C206" s="277"/>
      <c r="D206" s="275"/>
      <c r="E206" s="276"/>
      <c r="F206" s="276"/>
      <c r="G206" s="217" t="str">
        <f>IF(F206=0,"",VLOOKUP(F206,Cadastro!$C$5:$D$199,2,FALSE))</f>
        <v/>
      </c>
      <c r="H206" s="59"/>
      <c r="I206" s="59"/>
      <c r="J206" s="58"/>
      <c r="K206" s="219" t="str">
        <f t="shared" ca="1" si="2"/>
        <v/>
      </c>
      <c r="L206" s="131"/>
      <c r="P206" s="157"/>
      <c r="Q206" s="158"/>
    </row>
    <row r="207" spans="3:17" ht="35.1" customHeight="1">
      <c r="C207" s="277"/>
      <c r="D207" s="275"/>
      <c r="E207" s="276"/>
      <c r="F207" s="276"/>
      <c r="G207" s="217" t="str">
        <f>IF(F207=0,"",VLOOKUP(F207,Cadastro!$C$5:$D$199,2,FALSE))</f>
        <v/>
      </c>
      <c r="H207" s="59"/>
      <c r="I207" s="59"/>
      <c r="J207" s="58"/>
      <c r="K207" s="219" t="str">
        <f t="shared" ca="1" si="2"/>
        <v/>
      </c>
      <c r="L207" s="131"/>
      <c r="P207" s="157"/>
      <c r="Q207" s="158"/>
    </row>
    <row r="208" spans="3:17" ht="35.1" customHeight="1">
      <c r="C208" s="277"/>
      <c r="D208" s="275"/>
      <c r="E208" s="276"/>
      <c r="F208" s="276"/>
      <c r="G208" s="217" t="str">
        <f>IF(F208=0,"",VLOOKUP(F208,Cadastro!$C$5:$D$199,2,FALSE))</f>
        <v/>
      </c>
      <c r="H208" s="59"/>
      <c r="I208" s="59"/>
      <c r="J208" s="58"/>
      <c r="K208" s="219" t="str">
        <f t="shared" ca="1" si="2"/>
        <v/>
      </c>
      <c r="L208" s="131"/>
      <c r="P208" s="157"/>
      <c r="Q208" s="158"/>
    </row>
    <row r="209" spans="3:17" ht="35.1" customHeight="1">
      <c r="C209" s="272"/>
      <c r="D209" s="273"/>
      <c r="E209" s="274"/>
      <c r="F209" s="274"/>
      <c r="G209" s="216" t="str">
        <f>IF(F209=0,"",VLOOKUP(F209,Cadastro!$C$5:$D$199,2,FALSE))</f>
        <v/>
      </c>
      <c r="H209" s="61"/>
      <c r="I209" s="61"/>
      <c r="J209" s="60"/>
      <c r="K209" s="219" t="str">
        <f t="shared" ca="1" si="2"/>
        <v/>
      </c>
      <c r="L209" s="131"/>
      <c r="P209" s="157"/>
      <c r="Q209" s="158"/>
    </row>
    <row r="210" spans="3:17" ht="35.1" customHeight="1">
      <c r="C210" s="272"/>
      <c r="D210" s="273"/>
      <c r="E210" s="274"/>
      <c r="F210" s="274"/>
      <c r="G210" s="216" t="str">
        <f>IF(F210=0,"",VLOOKUP(F210,Cadastro!$C$5:$D$199,2,FALSE))</f>
        <v/>
      </c>
      <c r="H210" s="61"/>
      <c r="I210" s="61"/>
      <c r="J210" s="60"/>
      <c r="K210" s="219" t="str">
        <f t="shared" ca="1" si="2"/>
        <v/>
      </c>
      <c r="L210" s="131"/>
      <c r="P210" s="157"/>
      <c r="Q210" s="158"/>
    </row>
    <row r="211" spans="3:17" ht="35.1" customHeight="1">
      <c r="C211" s="277"/>
      <c r="D211" s="275"/>
      <c r="E211" s="276"/>
      <c r="F211" s="276"/>
      <c r="G211" s="217" t="str">
        <f>IF(F211=0,"",VLOOKUP(F211,Cadastro!$C$5:$D$199,2,FALSE))</f>
        <v/>
      </c>
      <c r="H211" s="59"/>
      <c r="I211" s="59"/>
      <c r="J211" s="58"/>
      <c r="K211" s="219" t="str">
        <f t="shared" ca="1" si="2"/>
        <v/>
      </c>
      <c r="L211" s="131"/>
      <c r="P211" s="157"/>
      <c r="Q211" s="158"/>
    </row>
    <row r="212" spans="3:17" ht="35.1" customHeight="1">
      <c r="C212" s="277"/>
      <c r="D212" s="275"/>
      <c r="E212" s="276"/>
      <c r="F212" s="276"/>
      <c r="G212" s="217" t="str">
        <f>IF(F212=0,"",VLOOKUP(F212,Cadastro!$C$5:$D$199,2,FALSE))</f>
        <v/>
      </c>
      <c r="H212" s="59"/>
      <c r="I212" s="59"/>
      <c r="J212" s="58"/>
      <c r="K212" s="219" t="str">
        <f t="shared" ca="1" si="2"/>
        <v/>
      </c>
      <c r="L212" s="131"/>
      <c r="P212" s="157"/>
      <c r="Q212" s="158"/>
    </row>
    <row r="213" spans="3:17" ht="35.1" customHeight="1">
      <c r="C213" s="277"/>
      <c r="D213" s="275"/>
      <c r="E213" s="276"/>
      <c r="F213" s="276"/>
      <c r="G213" s="217" t="str">
        <f>IF(F213=0,"",VLOOKUP(F213,Cadastro!$C$5:$D$199,2,FALSE))</f>
        <v/>
      </c>
      <c r="H213" s="59"/>
      <c r="I213" s="59"/>
      <c r="J213" s="58"/>
      <c r="K213" s="219" t="str">
        <f t="shared" ca="1" si="2"/>
        <v/>
      </c>
      <c r="L213" s="131"/>
      <c r="P213" s="157"/>
      <c r="Q213" s="158"/>
    </row>
    <row r="214" spans="3:17" ht="35.1" customHeight="1">
      <c r="C214" s="272"/>
      <c r="D214" s="273"/>
      <c r="E214" s="274"/>
      <c r="F214" s="274"/>
      <c r="G214" s="216" t="str">
        <f>IF(F214=0,"",VLOOKUP(F214,Cadastro!$C$5:$D$199,2,FALSE))</f>
        <v/>
      </c>
      <c r="H214" s="61"/>
      <c r="I214" s="61"/>
      <c r="J214" s="60"/>
      <c r="K214" s="219" t="str">
        <f t="shared" ca="1" si="2"/>
        <v/>
      </c>
      <c r="L214" s="131"/>
      <c r="P214" s="157"/>
      <c r="Q214" s="158"/>
    </row>
    <row r="215" spans="3:17" ht="35.1" customHeight="1">
      <c r="C215" s="272"/>
      <c r="D215" s="273"/>
      <c r="E215" s="274"/>
      <c r="F215" s="274"/>
      <c r="G215" s="216" t="str">
        <f>IF(F215=0,"",VLOOKUP(F215,Cadastro!$C$5:$D$199,2,FALSE))</f>
        <v/>
      </c>
      <c r="H215" s="61"/>
      <c r="I215" s="61"/>
      <c r="J215" s="60"/>
      <c r="K215" s="219" t="str">
        <f t="shared" ca="1" si="2"/>
        <v/>
      </c>
      <c r="L215" s="131"/>
      <c r="P215" s="157"/>
      <c r="Q215" s="158"/>
    </row>
    <row r="216" spans="3:17" ht="35.1" customHeight="1">
      <c r="C216" s="277"/>
      <c r="D216" s="275"/>
      <c r="E216" s="276"/>
      <c r="F216" s="276"/>
      <c r="G216" s="217" t="str">
        <f>IF(F216=0,"",VLOOKUP(F216,Cadastro!$C$5:$D$199,2,FALSE))</f>
        <v/>
      </c>
      <c r="H216" s="59"/>
      <c r="I216" s="59"/>
      <c r="J216" s="58"/>
      <c r="K216" s="219" t="str">
        <f t="shared" ca="1" si="2"/>
        <v/>
      </c>
      <c r="L216" s="131"/>
      <c r="P216" s="157"/>
      <c r="Q216" s="158"/>
    </row>
    <row r="217" spans="3:17" ht="35.1" customHeight="1">
      <c r="C217" s="277"/>
      <c r="D217" s="275"/>
      <c r="E217" s="276"/>
      <c r="F217" s="276"/>
      <c r="G217" s="217" t="str">
        <f>IF(F217=0,"",VLOOKUP(F217,Cadastro!$C$5:$D$199,2,FALSE))</f>
        <v/>
      </c>
      <c r="H217" s="59"/>
      <c r="I217" s="59"/>
      <c r="J217" s="58"/>
      <c r="K217" s="219" t="str">
        <f t="shared" ca="1" si="2"/>
        <v/>
      </c>
      <c r="L217" s="131"/>
      <c r="P217" s="157"/>
      <c r="Q217" s="158"/>
    </row>
    <row r="218" spans="3:17" ht="35.1" customHeight="1">
      <c r="C218" s="277"/>
      <c r="D218" s="275"/>
      <c r="E218" s="276"/>
      <c r="F218" s="276"/>
      <c r="G218" s="217" t="str">
        <f>IF(F218=0,"",VLOOKUP(F218,Cadastro!$C$5:$D$199,2,FALSE))</f>
        <v/>
      </c>
      <c r="H218" s="59"/>
      <c r="I218" s="59"/>
      <c r="J218" s="58"/>
      <c r="K218" s="219" t="str">
        <f t="shared" ca="1" si="2"/>
        <v/>
      </c>
      <c r="L218" s="131"/>
      <c r="P218" s="157"/>
      <c r="Q218" s="158"/>
    </row>
    <row r="219" spans="3:17" ht="35.1" customHeight="1">
      <c r="C219" s="272"/>
      <c r="D219" s="273"/>
      <c r="E219" s="274"/>
      <c r="F219" s="274"/>
      <c r="G219" s="216" t="str">
        <f>IF(F219=0,"",VLOOKUP(F219,Cadastro!$C$5:$D$199,2,FALSE))</f>
        <v/>
      </c>
      <c r="H219" s="61"/>
      <c r="I219" s="61"/>
      <c r="J219" s="60"/>
      <c r="K219" s="219" t="str">
        <f t="shared" ca="1" si="2"/>
        <v/>
      </c>
      <c r="L219" s="131"/>
      <c r="P219" s="157"/>
      <c r="Q219" s="158"/>
    </row>
    <row r="220" spans="3:17" ht="35.1" customHeight="1">
      <c r="C220" s="272"/>
      <c r="D220" s="273"/>
      <c r="E220" s="274"/>
      <c r="F220" s="274"/>
      <c r="G220" s="216" t="str">
        <f>IF(F220=0,"",VLOOKUP(F220,Cadastro!$C$5:$D$199,2,FALSE))</f>
        <v/>
      </c>
      <c r="H220" s="61"/>
      <c r="I220" s="61"/>
      <c r="J220" s="60"/>
      <c r="K220" s="219" t="str">
        <f t="shared" ca="1" si="2"/>
        <v/>
      </c>
      <c r="L220" s="131"/>
      <c r="P220" s="157"/>
      <c r="Q220" s="158"/>
    </row>
    <row r="221" spans="3:17" ht="35.1" customHeight="1">
      <c r="C221" s="277"/>
      <c r="D221" s="275"/>
      <c r="E221" s="276"/>
      <c r="F221" s="276"/>
      <c r="G221" s="217" t="str">
        <f>IF(F221=0,"",VLOOKUP(F221,Cadastro!$C$5:$D$199,2,FALSE))</f>
        <v/>
      </c>
      <c r="H221" s="59"/>
      <c r="I221" s="59"/>
      <c r="J221" s="58"/>
      <c r="K221" s="219" t="str">
        <f t="shared" ca="1" si="2"/>
        <v/>
      </c>
      <c r="L221" s="131"/>
      <c r="P221" s="157"/>
      <c r="Q221" s="158"/>
    </row>
    <row r="222" spans="3:17" ht="35.1" customHeight="1">
      <c r="C222" s="277"/>
      <c r="D222" s="275"/>
      <c r="E222" s="276"/>
      <c r="F222" s="276"/>
      <c r="G222" s="217" t="str">
        <f>IF(F222=0,"",VLOOKUP(F222,Cadastro!$C$5:$D$199,2,FALSE))</f>
        <v/>
      </c>
      <c r="H222" s="59"/>
      <c r="I222" s="59"/>
      <c r="J222" s="58"/>
      <c r="K222" s="219" t="str">
        <f t="shared" ca="1" si="2"/>
        <v/>
      </c>
      <c r="L222" s="131"/>
      <c r="P222" s="157"/>
      <c r="Q222" s="158"/>
    </row>
    <row r="223" spans="3:17" ht="35.1" customHeight="1">
      <c r="C223" s="277"/>
      <c r="D223" s="275"/>
      <c r="E223" s="276"/>
      <c r="F223" s="276"/>
      <c r="G223" s="217" t="str">
        <f>IF(F223=0,"",VLOOKUP(F223,Cadastro!$C$5:$D$199,2,FALSE))</f>
        <v/>
      </c>
      <c r="H223" s="59"/>
      <c r="I223" s="59"/>
      <c r="J223" s="58"/>
      <c r="K223" s="219" t="str">
        <f t="shared" ca="1" si="2"/>
        <v/>
      </c>
      <c r="L223" s="131"/>
      <c r="P223" s="157"/>
      <c r="Q223" s="158"/>
    </row>
    <row r="224" spans="3:17" ht="35.1" customHeight="1">
      <c r="C224" s="272"/>
      <c r="D224" s="273"/>
      <c r="E224" s="274"/>
      <c r="F224" s="274"/>
      <c r="G224" s="216" t="str">
        <f>IF(F224=0,"",VLOOKUP(F224,Cadastro!$C$5:$D$199,2,FALSE))</f>
        <v/>
      </c>
      <c r="H224" s="61"/>
      <c r="I224" s="61"/>
      <c r="J224" s="60"/>
      <c r="K224" s="219" t="str">
        <f t="shared" ca="1" si="2"/>
        <v/>
      </c>
      <c r="L224" s="131"/>
      <c r="P224" s="157"/>
      <c r="Q224" s="158"/>
    </row>
    <row r="225" spans="3:17" ht="35.1" customHeight="1">
      <c r="C225" s="272"/>
      <c r="D225" s="273"/>
      <c r="E225" s="274"/>
      <c r="F225" s="274"/>
      <c r="G225" s="216" t="str">
        <f>IF(F225=0,"",VLOOKUP(F225,Cadastro!$C$5:$D$199,2,FALSE))</f>
        <v/>
      </c>
      <c r="H225" s="61"/>
      <c r="I225" s="61"/>
      <c r="J225" s="60"/>
      <c r="K225" s="219" t="str">
        <f t="shared" ca="1" si="2"/>
        <v/>
      </c>
      <c r="L225" s="131"/>
      <c r="P225" s="157"/>
      <c r="Q225" s="158"/>
    </row>
    <row r="226" spans="3:17" ht="35.1" customHeight="1">
      <c r="C226" s="277"/>
      <c r="D226" s="275"/>
      <c r="E226" s="276"/>
      <c r="F226" s="276"/>
      <c r="G226" s="217" t="str">
        <f>IF(F226=0,"",VLOOKUP(F226,Cadastro!$C$5:$D$199,2,FALSE))</f>
        <v/>
      </c>
      <c r="H226" s="59"/>
      <c r="I226" s="59"/>
      <c r="J226" s="58"/>
      <c r="K226" s="219" t="str">
        <f t="shared" ca="1" si="2"/>
        <v/>
      </c>
      <c r="L226" s="131"/>
      <c r="P226" s="157"/>
      <c r="Q226" s="158"/>
    </row>
    <row r="227" spans="3:17" ht="35.1" customHeight="1">
      <c r="C227" s="277"/>
      <c r="D227" s="275"/>
      <c r="E227" s="276"/>
      <c r="F227" s="276"/>
      <c r="G227" s="217" t="str">
        <f>IF(F227=0,"",VLOOKUP(F227,Cadastro!$C$5:$D$199,2,FALSE))</f>
        <v/>
      </c>
      <c r="H227" s="59"/>
      <c r="I227" s="59"/>
      <c r="J227" s="58"/>
      <c r="K227" s="219" t="str">
        <f t="shared" ca="1" si="2"/>
        <v/>
      </c>
      <c r="L227" s="131"/>
      <c r="P227" s="157"/>
      <c r="Q227" s="158"/>
    </row>
    <row r="228" spans="3:17" ht="35.1" customHeight="1">
      <c r="C228" s="277"/>
      <c r="D228" s="275"/>
      <c r="E228" s="276"/>
      <c r="F228" s="276"/>
      <c r="G228" s="217" t="str">
        <f>IF(F228=0,"",VLOOKUP(F228,Cadastro!$C$5:$D$199,2,FALSE))</f>
        <v/>
      </c>
      <c r="H228" s="59"/>
      <c r="I228" s="59"/>
      <c r="J228" s="58"/>
      <c r="K228" s="219" t="str">
        <f t="shared" ca="1" si="2"/>
        <v/>
      </c>
      <c r="L228" s="131"/>
      <c r="P228" s="157"/>
      <c r="Q228" s="158"/>
    </row>
    <row r="229" spans="3:17" ht="35.1" customHeight="1">
      <c r="C229" s="272"/>
      <c r="D229" s="273"/>
      <c r="E229" s="274"/>
      <c r="F229" s="274"/>
      <c r="G229" s="216" t="str">
        <f>IF(F229=0,"",VLOOKUP(F229,Cadastro!$C$5:$D$199,2,FALSE))</f>
        <v/>
      </c>
      <c r="H229" s="61"/>
      <c r="I229" s="61"/>
      <c r="J229" s="60"/>
      <c r="K229" s="219" t="str">
        <f t="shared" ca="1" si="2"/>
        <v/>
      </c>
      <c r="L229" s="131"/>
      <c r="P229" s="157"/>
      <c r="Q229" s="158"/>
    </row>
    <row r="230" spans="3:17" ht="35.1" customHeight="1">
      <c r="C230" s="272"/>
      <c r="D230" s="273"/>
      <c r="E230" s="274"/>
      <c r="F230" s="274"/>
      <c r="G230" s="216" t="str">
        <f>IF(F230=0,"",VLOOKUP(F230,Cadastro!$C$5:$D$199,2,FALSE))</f>
        <v/>
      </c>
      <c r="H230" s="61"/>
      <c r="I230" s="61"/>
      <c r="J230" s="60"/>
      <c r="K230" s="219" t="str">
        <f t="shared" ca="1" si="2"/>
        <v/>
      </c>
      <c r="L230" s="131"/>
      <c r="P230" s="157"/>
      <c r="Q230" s="158"/>
    </row>
    <row r="231" spans="3:17" ht="35.1" customHeight="1">
      <c r="C231" s="277"/>
      <c r="D231" s="275"/>
      <c r="E231" s="276"/>
      <c r="F231" s="276"/>
      <c r="G231" s="217" t="str">
        <f>IF(F231=0,"",VLOOKUP(F231,Cadastro!$C$5:$D$199,2,FALSE))</f>
        <v/>
      </c>
      <c r="H231" s="59"/>
      <c r="I231" s="59"/>
      <c r="J231" s="58"/>
      <c r="K231" s="219" t="str">
        <f t="shared" ca="1" si="2"/>
        <v/>
      </c>
      <c r="L231" s="131"/>
      <c r="P231" s="157"/>
      <c r="Q231" s="158"/>
    </row>
    <row r="232" spans="3:17" ht="35.1" customHeight="1">
      <c r="C232" s="277"/>
      <c r="D232" s="275"/>
      <c r="E232" s="276"/>
      <c r="F232" s="276"/>
      <c r="G232" s="217" t="str">
        <f>IF(F232=0,"",VLOOKUP(F232,Cadastro!$C$5:$D$199,2,FALSE))</f>
        <v/>
      </c>
      <c r="H232" s="59"/>
      <c r="I232" s="59"/>
      <c r="J232" s="58"/>
      <c r="K232" s="219" t="str">
        <f t="shared" ca="1" si="2"/>
        <v/>
      </c>
      <c r="L232" s="131"/>
      <c r="P232" s="157"/>
      <c r="Q232" s="158"/>
    </row>
    <row r="233" spans="3:17" ht="35.1" customHeight="1">
      <c r="C233" s="277"/>
      <c r="D233" s="275"/>
      <c r="E233" s="276"/>
      <c r="F233" s="276"/>
      <c r="G233" s="217" t="str">
        <f>IF(F233=0,"",VLOOKUP(F233,Cadastro!$C$5:$D$199,2,FALSE))</f>
        <v/>
      </c>
      <c r="H233" s="59"/>
      <c r="I233" s="59"/>
      <c r="J233" s="58"/>
      <c r="K233" s="219" t="str">
        <f t="shared" ref="K233:K254" ca="1" si="3">IF(J233=0,"",IF(J233="Concluído","Concluído",IF(AND(TODAY()&gt;I233,J233&lt;&gt;"Concluído"),"Atrasado",IF(AND(TODAY()&lt;H233,J233="Não iniciado"),"Aguardando",IF(AND(TODAY()&lt;H233,J233="Em andamento"),"Adiantado",IF(AND(TODAY()&gt;=H233,TODAY()&lt;=I233,J233="Em andamento"),"Em andamento","Atrasado"))))))</f>
        <v/>
      </c>
      <c r="L233" s="131"/>
      <c r="P233" s="157"/>
      <c r="Q233" s="158"/>
    </row>
    <row r="234" spans="3:17" ht="35.1" customHeight="1">
      <c r="C234" s="272"/>
      <c r="D234" s="273"/>
      <c r="E234" s="274"/>
      <c r="F234" s="274"/>
      <c r="G234" s="216" t="str">
        <f>IF(F234=0,"",VLOOKUP(F234,Cadastro!$C$5:$D$199,2,FALSE))</f>
        <v/>
      </c>
      <c r="H234" s="61"/>
      <c r="I234" s="61"/>
      <c r="J234" s="60"/>
      <c r="K234" s="219" t="str">
        <f t="shared" ca="1" si="3"/>
        <v/>
      </c>
      <c r="L234" s="131"/>
      <c r="P234" s="157"/>
      <c r="Q234" s="158"/>
    </row>
    <row r="235" spans="3:17" ht="35.1" customHeight="1">
      <c r="C235" s="272"/>
      <c r="D235" s="273"/>
      <c r="E235" s="274"/>
      <c r="F235" s="274"/>
      <c r="G235" s="216" t="str">
        <f>IF(F235=0,"",VLOOKUP(F235,Cadastro!$C$5:$D$199,2,FALSE))</f>
        <v/>
      </c>
      <c r="H235" s="61"/>
      <c r="I235" s="61"/>
      <c r="J235" s="60"/>
      <c r="K235" s="219" t="str">
        <f t="shared" ca="1" si="3"/>
        <v/>
      </c>
      <c r="L235" s="131"/>
      <c r="P235" s="157"/>
      <c r="Q235" s="158"/>
    </row>
    <row r="236" spans="3:17" ht="35.1" customHeight="1">
      <c r="C236" s="277"/>
      <c r="D236" s="275"/>
      <c r="E236" s="276"/>
      <c r="F236" s="276"/>
      <c r="G236" s="217" t="str">
        <f>IF(F236=0,"",VLOOKUP(F236,Cadastro!$C$5:$D$199,2,FALSE))</f>
        <v/>
      </c>
      <c r="H236" s="59"/>
      <c r="I236" s="59"/>
      <c r="J236" s="58"/>
      <c r="K236" s="219" t="str">
        <f t="shared" ca="1" si="3"/>
        <v/>
      </c>
      <c r="L236" s="131"/>
      <c r="P236" s="157"/>
      <c r="Q236" s="158"/>
    </row>
    <row r="237" spans="3:17" ht="35.1" customHeight="1">
      <c r="C237" s="277"/>
      <c r="D237" s="275"/>
      <c r="E237" s="276"/>
      <c r="F237" s="276"/>
      <c r="G237" s="217" t="str">
        <f>IF(F237=0,"",VLOOKUP(F237,Cadastro!$C$5:$D$199,2,FALSE))</f>
        <v/>
      </c>
      <c r="H237" s="59"/>
      <c r="I237" s="59"/>
      <c r="J237" s="58"/>
      <c r="K237" s="219" t="str">
        <f t="shared" ca="1" si="3"/>
        <v/>
      </c>
      <c r="L237" s="131"/>
      <c r="P237" s="157"/>
      <c r="Q237" s="158"/>
    </row>
    <row r="238" spans="3:17" ht="35.1" customHeight="1">
      <c r="C238" s="277"/>
      <c r="D238" s="275"/>
      <c r="E238" s="276"/>
      <c r="F238" s="276"/>
      <c r="G238" s="217" t="str">
        <f>IF(F238=0,"",VLOOKUP(F238,Cadastro!$C$5:$D$199,2,FALSE))</f>
        <v/>
      </c>
      <c r="H238" s="59"/>
      <c r="I238" s="59"/>
      <c r="J238" s="58"/>
      <c r="K238" s="219" t="str">
        <f t="shared" ca="1" si="3"/>
        <v/>
      </c>
      <c r="L238" s="131"/>
      <c r="P238" s="157"/>
      <c r="Q238" s="158"/>
    </row>
    <row r="239" spans="3:17" ht="35.1" customHeight="1">
      <c r="C239" s="272"/>
      <c r="D239" s="273"/>
      <c r="E239" s="274"/>
      <c r="F239" s="274"/>
      <c r="G239" s="216" t="str">
        <f>IF(F239=0,"",VLOOKUP(F239,Cadastro!$C$5:$D$199,2,FALSE))</f>
        <v/>
      </c>
      <c r="H239" s="61"/>
      <c r="I239" s="61"/>
      <c r="J239" s="60"/>
      <c r="K239" s="219" t="str">
        <f t="shared" ca="1" si="3"/>
        <v/>
      </c>
      <c r="L239" s="131"/>
      <c r="P239" s="157"/>
      <c r="Q239" s="158"/>
    </row>
    <row r="240" spans="3:17" ht="35.1" customHeight="1">
      <c r="C240" s="272"/>
      <c r="D240" s="273"/>
      <c r="E240" s="274"/>
      <c r="F240" s="274"/>
      <c r="G240" s="216" t="str">
        <f>IF(F240=0,"",VLOOKUP(F240,Cadastro!$C$5:$D$199,2,FALSE))</f>
        <v/>
      </c>
      <c r="H240" s="61"/>
      <c r="I240" s="61"/>
      <c r="J240" s="60"/>
      <c r="K240" s="219" t="str">
        <f t="shared" ca="1" si="3"/>
        <v/>
      </c>
      <c r="L240" s="131"/>
      <c r="P240" s="157"/>
      <c r="Q240" s="158"/>
    </row>
    <row r="241" spans="3:17" ht="35.1" customHeight="1">
      <c r="C241" s="277"/>
      <c r="D241" s="275"/>
      <c r="E241" s="276"/>
      <c r="F241" s="276"/>
      <c r="G241" s="217" t="str">
        <f>IF(F241=0,"",VLOOKUP(F241,Cadastro!$C$5:$D$199,2,FALSE))</f>
        <v/>
      </c>
      <c r="H241" s="59"/>
      <c r="I241" s="59"/>
      <c r="J241" s="58"/>
      <c r="K241" s="219" t="str">
        <f t="shared" ca="1" si="3"/>
        <v/>
      </c>
      <c r="L241" s="131"/>
      <c r="P241" s="157"/>
      <c r="Q241" s="158"/>
    </row>
    <row r="242" spans="3:17" ht="35.1" customHeight="1">
      <c r="C242" s="277"/>
      <c r="D242" s="275"/>
      <c r="E242" s="276"/>
      <c r="F242" s="276"/>
      <c r="G242" s="217" t="str">
        <f>IF(F242=0,"",VLOOKUP(F242,Cadastro!$C$5:$D$199,2,FALSE))</f>
        <v/>
      </c>
      <c r="H242" s="59"/>
      <c r="I242" s="59"/>
      <c r="J242" s="58"/>
      <c r="K242" s="219" t="str">
        <f t="shared" ca="1" si="3"/>
        <v/>
      </c>
      <c r="L242" s="131"/>
      <c r="P242" s="157"/>
      <c r="Q242" s="158"/>
    </row>
    <row r="243" spans="3:17" ht="35.1" customHeight="1">
      <c r="C243" s="277"/>
      <c r="D243" s="275"/>
      <c r="E243" s="276"/>
      <c r="F243" s="276"/>
      <c r="G243" s="217" t="str">
        <f>IF(F243=0,"",VLOOKUP(F243,Cadastro!$C$5:$D$199,2,FALSE))</f>
        <v/>
      </c>
      <c r="H243" s="59"/>
      <c r="I243" s="59"/>
      <c r="J243" s="58"/>
      <c r="K243" s="219" t="str">
        <f t="shared" ca="1" si="3"/>
        <v/>
      </c>
      <c r="L243" s="131"/>
      <c r="P243" s="157"/>
      <c r="Q243" s="158"/>
    </row>
    <row r="244" spans="3:17" ht="35.1" customHeight="1">
      <c r="C244" s="272"/>
      <c r="D244" s="273"/>
      <c r="E244" s="274"/>
      <c r="F244" s="274"/>
      <c r="G244" s="216" t="str">
        <f>IF(F244=0,"",VLOOKUP(F244,Cadastro!$C$5:$D$199,2,FALSE))</f>
        <v/>
      </c>
      <c r="H244" s="61"/>
      <c r="I244" s="61"/>
      <c r="J244" s="60"/>
      <c r="K244" s="219" t="str">
        <f t="shared" ca="1" si="3"/>
        <v/>
      </c>
      <c r="L244" s="131"/>
      <c r="P244" s="157"/>
      <c r="Q244" s="158"/>
    </row>
    <row r="245" spans="3:17" ht="35.1" customHeight="1">
      <c r="C245" s="272"/>
      <c r="D245" s="273"/>
      <c r="E245" s="274"/>
      <c r="F245" s="274"/>
      <c r="G245" s="216" t="str">
        <f>IF(F245=0,"",VLOOKUP(F245,Cadastro!$C$5:$D$199,2,FALSE))</f>
        <v/>
      </c>
      <c r="H245" s="61"/>
      <c r="I245" s="61"/>
      <c r="J245" s="60"/>
      <c r="K245" s="219" t="str">
        <f t="shared" ca="1" si="3"/>
        <v/>
      </c>
      <c r="L245" s="131"/>
      <c r="P245" s="157"/>
      <c r="Q245" s="158"/>
    </row>
    <row r="246" spans="3:17" ht="35.1" customHeight="1">
      <c r="C246" s="277"/>
      <c r="D246" s="275"/>
      <c r="E246" s="276"/>
      <c r="F246" s="276"/>
      <c r="G246" s="217" t="str">
        <f>IF(F246=0,"",VLOOKUP(F246,Cadastro!$C$5:$D$199,2,FALSE))</f>
        <v/>
      </c>
      <c r="H246" s="59"/>
      <c r="I246" s="59"/>
      <c r="J246" s="58"/>
      <c r="K246" s="219" t="str">
        <f t="shared" ca="1" si="3"/>
        <v/>
      </c>
      <c r="L246" s="131"/>
      <c r="P246" s="157"/>
      <c r="Q246" s="158"/>
    </row>
    <row r="247" spans="3:17" ht="35.1" customHeight="1">
      <c r="C247" s="277"/>
      <c r="D247" s="275"/>
      <c r="E247" s="276"/>
      <c r="F247" s="276"/>
      <c r="G247" s="217" t="str">
        <f>IF(F247=0,"",VLOOKUP(F247,Cadastro!$C$5:$D$199,2,FALSE))</f>
        <v/>
      </c>
      <c r="H247" s="59"/>
      <c r="I247" s="59"/>
      <c r="J247" s="58"/>
      <c r="K247" s="219" t="str">
        <f t="shared" ca="1" si="3"/>
        <v/>
      </c>
      <c r="L247" s="131"/>
      <c r="P247" s="157"/>
      <c r="Q247" s="158"/>
    </row>
    <row r="248" spans="3:17" ht="35.1" customHeight="1">
      <c r="C248" s="277"/>
      <c r="D248" s="275"/>
      <c r="E248" s="276"/>
      <c r="F248" s="276"/>
      <c r="G248" s="217" t="str">
        <f>IF(F248=0,"",VLOOKUP(F248,Cadastro!$C$5:$D$199,2,FALSE))</f>
        <v/>
      </c>
      <c r="H248" s="59"/>
      <c r="I248" s="59"/>
      <c r="J248" s="58"/>
      <c r="K248" s="219" t="str">
        <f t="shared" ca="1" si="3"/>
        <v/>
      </c>
      <c r="L248" s="131"/>
      <c r="P248" s="157"/>
      <c r="Q248" s="158"/>
    </row>
    <row r="249" spans="3:17" ht="35.1" customHeight="1">
      <c r="C249" s="272"/>
      <c r="D249" s="273"/>
      <c r="E249" s="274"/>
      <c r="F249" s="274"/>
      <c r="G249" s="216" t="str">
        <f>IF(F249=0,"",VLOOKUP(F249,Cadastro!$C$5:$D$199,2,FALSE))</f>
        <v/>
      </c>
      <c r="H249" s="61"/>
      <c r="I249" s="61"/>
      <c r="J249" s="60"/>
      <c r="K249" s="219" t="str">
        <f t="shared" ca="1" si="3"/>
        <v/>
      </c>
      <c r="L249" s="131"/>
      <c r="P249" s="157"/>
      <c r="Q249" s="158"/>
    </row>
    <row r="250" spans="3:17" ht="35.1" customHeight="1">
      <c r="C250" s="272"/>
      <c r="D250" s="273"/>
      <c r="E250" s="274"/>
      <c r="F250" s="274"/>
      <c r="G250" s="216" t="str">
        <f>IF(F250=0,"",VLOOKUP(F250,Cadastro!$C$5:$D$199,2,FALSE))</f>
        <v/>
      </c>
      <c r="H250" s="61"/>
      <c r="I250" s="61"/>
      <c r="J250" s="60"/>
      <c r="K250" s="219" t="str">
        <f t="shared" ca="1" si="3"/>
        <v/>
      </c>
      <c r="L250" s="131"/>
      <c r="P250" s="157"/>
      <c r="Q250" s="158"/>
    </row>
    <row r="251" spans="3:17" ht="35.1" customHeight="1">
      <c r="C251" s="277"/>
      <c r="D251" s="275"/>
      <c r="E251" s="276"/>
      <c r="F251" s="276"/>
      <c r="G251" s="217" t="str">
        <f>IF(F251=0,"",VLOOKUP(F251,Cadastro!$C$5:$D$199,2,FALSE))</f>
        <v/>
      </c>
      <c r="H251" s="59"/>
      <c r="I251" s="59"/>
      <c r="J251" s="58"/>
      <c r="K251" s="219" t="str">
        <f t="shared" ca="1" si="3"/>
        <v/>
      </c>
      <c r="L251" s="131"/>
      <c r="P251" s="157"/>
      <c r="Q251" s="158"/>
    </row>
    <row r="252" spans="3:17" ht="35.1" customHeight="1">
      <c r="C252" s="277"/>
      <c r="D252" s="275"/>
      <c r="E252" s="276"/>
      <c r="F252" s="276"/>
      <c r="G252" s="217" t="str">
        <f>IF(F252=0,"",VLOOKUP(F252,Cadastro!$C$5:$D$199,2,FALSE))</f>
        <v/>
      </c>
      <c r="H252" s="59"/>
      <c r="I252" s="59"/>
      <c r="J252" s="58"/>
      <c r="K252" s="219" t="str">
        <f t="shared" ca="1" si="3"/>
        <v/>
      </c>
      <c r="L252" s="131"/>
      <c r="P252" s="157"/>
      <c r="Q252" s="158"/>
    </row>
    <row r="253" spans="3:17" ht="35.1" customHeight="1">
      <c r="C253" s="277"/>
      <c r="D253" s="275"/>
      <c r="E253" s="276"/>
      <c r="F253" s="276"/>
      <c r="G253" s="217" t="str">
        <f>IF(F253=0,"",VLOOKUP(F253,Cadastro!$C$5:$D$199,2,FALSE))</f>
        <v/>
      </c>
      <c r="H253" s="59"/>
      <c r="I253" s="59"/>
      <c r="J253" s="58"/>
      <c r="K253" s="219" t="str">
        <f t="shared" ca="1" si="3"/>
        <v/>
      </c>
      <c r="L253" s="131"/>
      <c r="P253" s="157"/>
      <c r="Q253" s="158"/>
    </row>
    <row r="254" spans="3:17" ht="35.1" customHeight="1">
      <c r="C254" s="272"/>
      <c r="D254" s="273"/>
      <c r="E254" s="274"/>
      <c r="F254" s="274"/>
      <c r="G254" s="216" t="str">
        <f>IF(F254=0,"",VLOOKUP(F254,Cadastro!$C$5:$D$199,2,FALSE))</f>
        <v/>
      </c>
      <c r="H254" s="61"/>
      <c r="I254" s="61"/>
      <c r="J254" s="60"/>
      <c r="K254" s="219" t="str">
        <f t="shared" ca="1" si="3"/>
        <v/>
      </c>
      <c r="L254" s="131"/>
      <c r="P254" s="157"/>
      <c r="Q254" s="158"/>
    </row>
    <row r="255" spans="3:17" ht="30" customHeight="1">
      <c r="C255" s="278"/>
      <c r="D255" s="279"/>
      <c r="E255" s="279"/>
      <c r="F255" s="278"/>
      <c r="L255" s="131"/>
      <c r="P255" s="157"/>
      <c r="Q255" s="158"/>
    </row>
    <row r="256" spans="3:17" ht="30" customHeight="1">
      <c r="C256" s="278"/>
      <c r="D256" s="279"/>
      <c r="E256" s="279"/>
      <c r="F256" s="278"/>
      <c r="L256" s="131"/>
      <c r="P256" s="157"/>
      <c r="Q256" s="158"/>
    </row>
    <row r="257" spans="2:17" ht="30" customHeight="1">
      <c r="C257" s="278"/>
      <c r="D257" s="279"/>
      <c r="E257" s="279"/>
      <c r="F257" s="278"/>
      <c r="L257" s="131"/>
      <c r="P257" s="157"/>
      <c r="Q257" s="158"/>
    </row>
    <row r="258" spans="2:17" ht="30" customHeight="1">
      <c r="C258" s="278"/>
      <c r="D258" s="279"/>
      <c r="E258" s="279"/>
      <c r="F258" s="278"/>
      <c r="L258" s="131"/>
      <c r="P258" s="157"/>
      <c r="Q258" s="158"/>
    </row>
    <row r="259" spans="2:17" ht="30" customHeight="1">
      <c r="C259" s="278"/>
      <c r="D259" s="279"/>
      <c r="E259" s="279"/>
      <c r="F259" s="278"/>
      <c r="L259" s="131"/>
      <c r="P259" s="157"/>
      <c r="Q259" s="158"/>
    </row>
    <row r="260" spans="2:17" ht="30" customHeight="1">
      <c r="C260" s="279"/>
      <c r="D260" s="279"/>
      <c r="E260" s="279"/>
      <c r="F260" s="279"/>
      <c r="G260" s="134"/>
      <c r="L260" s="131"/>
      <c r="P260" s="157"/>
      <c r="Q260" s="158"/>
    </row>
    <row r="261" spans="2:17" ht="30" customHeight="1">
      <c r="B261" s="70"/>
      <c r="C261" s="279"/>
      <c r="D261" s="279"/>
      <c r="E261" s="279"/>
      <c r="F261" s="279"/>
      <c r="G261" s="134"/>
      <c r="L261" s="131"/>
      <c r="P261" s="157"/>
      <c r="Q261" s="158"/>
    </row>
    <row r="262" spans="2:17" ht="30" customHeight="1">
      <c r="B262" s="70"/>
      <c r="C262" s="279"/>
      <c r="D262" s="279"/>
      <c r="E262" s="279"/>
      <c r="F262" s="279"/>
      <c r="G262" s="134"/>
      <c r="L262" s="131"/>
      <c r="P262" s="157"/>
      <c r="Q262" s="158"/>
    </row>
    <row r="263" spans="2:17" ht="30" customHeight="1">
      <c r="B263" s="70"/>
      <c r="C263" s="279"/>
      <c r="D263" s="279"/>
      <c r="E263" s="279"/>
      <c r="F263" s="279"/>
      <c r="G263" s="134"/>
      <c r="L263" s="131"/>
      <c r="P263" s="157"/>
      <c r="Q263" s="158"/>
    </row>
    <row r="264" spans="2:17" ht="30" customHeight="1">
      <c r="B264" s="70"/>
      <c r="C264" s="279"/>
      <c r="D264" s="279"/>
      <c r="E264" s="279"/>
      <c r="F264" s="279"/>
      <c r="G264" s="134"/>
      <c r="L264" s="131"/>
      <c r="P264" s="157"/>
      <c r="Q264" s="158"/>
    </row>
    <row r="265" spans="2:17" ht="30" customHeight="1">
      <c r="B265" s="70"/>
      <c r="C265" s="279"/>
      <c r="D265" s="279"/>
      <c r="E265" s="279"/>
      <c r="F265" s="279"/>
      <c r="G265" s="134"/>
      <c r="L265" s="131"/>
      <c r="P265" s="157"/>
      <c r="Q265" s="158"/>
    </row>
    <row r="266" spans="2:17" ht="30" customHeight="1">
      <c r="B266" s="70"/>
      <c r="C266" s="279"/>
      <c r="D266" s="279"/>
      <c r="E266" s="279"/>
      <c r="F266" s="279"/>
      <c r="G266" s="134"/>
      <c r="J266" s="70"/>
      <c r="K266" s="70"/>
      <c r="L266" s="131"/>
      <c r="P266" s="157"/>
      <c r="Q266" s="158"/>
    </row>
    <row r="267" spans="2:17" ht="52.5" customHeight="1">
      <c r="B267" s="70"/>
      <c r="C267" s="279"/>
      <c r="D267" s="279"/>
      <c r="E267" s="279"/>
      <c r="F267" s="279"/>
      <c r="G267" s="134"/>
      <c r="J267" s="70"/>
      <c r="K267" s="70"/>
      <c r="L267" s="131"/>
      <c r="Q267" s="157"/>
    </row>
    <row r="268" spans="2:17" ht="30" customHeight="1">
      <c r="B268" s="70"/>
      <c r="C268" s="279"/>
      <c r="D268" s="279"/>
      <c r="E268" s="279"/>
      <c r="F268" s="279"/>
      <c r="G268" s="134"/>
      <c r="J268" s="70"/>
      <c r="K268" s="70"/>
      <c r="L268" s="131"/>
      <c r="Q268" s="157"/>
    </row>
    <row r="269" spans="2:17" ht="30" customHeight="1">
      <c r="B269" s="70"/>
      <c r="C269" s="279"/>
      <c r="D269" s="279"/>
      <c r="E269" s="279"/>
      <c r="F269" s="279"/>
      <c r="G269" s="134"/>
      <c r="J269" s="70"/>
      <c r="K269" s="70"/>
      <c r="L269" s="131"/>
      <c r="Q269" s="157"/>
    </row>
    <row r="270" spans="2:17" ht="30" customHeight="1">
      <c r="B270" s="70"/>
      <c r="C270" s="279"/>
      <c r="D270" s="279"/>
      <c r="E270" s="279"/>
      <c r="F270" s="279"/>
      <c r="G270" s="134"/>
      <c r="J270" s="70"/>
      <c r="K270" s="70"/>
      <c r="L270" s="131"/>
      <c r="Q270" s="157"/>
    </row>
    <row r="271" spans="2:17" ht="30" customHeight="1">
      <c r="B271" s="70"/>
      <c r="C271" s="279"/>
      <c r="D271" s="279"/>
      <c r="E271" s="279"/>
      <c r="F271" s="279"/>
      <c r="G271" s="134"/>
      <c r="J271" s="70"/>
      <c r="K271" s="70"/>
      <c r="L271" s="131"/>
      <c r="Q271" s="157"/>
    </row>
    <row r="272" spans="2:17"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sheetData>
  <sheetProtection password="DACF" sheet="1" objects="1" scenarios="1" formatCells="0" formatColumns="0" formatRows="0" selectLockedCells="1"/>
  <autoFilter ref="C4:K4" xr:uid="{00000000-0009-0000-0000-000009000000}"/>
  <mergeCells count="5">
    <mergeCell ref="C1:D1"/>
    <mergeCell ref="E1:F1"/>
    <mergeCell ref="G1:H1"/>
    <mergeCell ref="I1:J1"/>
    <mergeCell ref="K1:L1"/>
  </mergeCells>
  <conditionalFormatting sqref="D5:D9 D20:D254">
    <cfRule type="containsText" dxfId="61" priority="13" operator="containsText" text="o">
      <formula>NOT(ISERROR(SEARCH("o",D5)))</formula>
    </cfRule>
    <cfRule type="containsText" dxfId="60" priority="14" operator="containsText" text="a">
      <formula>NOT(ISERROR(SEARCH("a",D5)))</formula>
    </cfRule>
  </conditionalFormatting>
  <conditionalFormatting sqref="K5:K254">
    <cfRule type="containsText" dxfId="59" priority="11" operator="containsText" text="Atrasado">
      <formula>NOT(ISERROR(SEARCH("Atrasado",K5)))</formula>
    </cfRule>
    <cfRule type="containsText" dxfId="58" priority="12" operator="containsText" text="o">
      <formula>NOT(ISERROR(SEARCH("o",K5)))</formula>
    </cfRule>
  </conditionalFormatting>
  <conditionalFormatting sqref="D10:D14">
    <cfRule type="containsText" dxfId="57" priority="3" operator="containsText" text="o">
      <formula>NOT(ISERROR(SEARCH("o",D10)))</formula>
    </cfRule>
    <cfRule type="containsText" dxfId="56" priority="4" operator="containsText" text="a">
      <formula>NOT(ISERROR(SEARCH("a",D10)))</formula>
    </cfRule>
  </conditionalFormatting>
  <conditionalFormatting sqref="D15:D19">
    <cfRule type="containsText" dxfId="55" priority="1" operator="containsText" text="o">
      <formula>NOT(ISERROR(SEARCH("o",D15)))</formula>
    </cfRule>
    <cfRule type="containsText" dxfId="54" priority="2" operator="containsText" text="a">
      <formula>NOT(ISERROR(SEARCH("a",D15)))</formula>
    </cfRule>
  </conditionalFormatting>
  <dataValidations count="5">
    <dataValidation type="date" operator="greaterThan" allowBlank="1" showErrorMessage="1" errorTitle="Erro" error="Você precisa inserir uma data válida. Verifique se o valor digitado está correto." sqref="H5:I254" xr:uid="{00000000-0002-0000-0900-000000000000}">
      <formula1>42369</formula1>
    </dataValidation>
    <dataValidation type="list" allowBlank="1" showInputMessage="1" showErrorMessage="1" sqref="J5:J254" xr:uid="{00000000-0002-0000-0900-000001000000}">
      <formula1>"Concluído,Em andamento,Não iniciado"</formula1>
    </dataValidation>
    <dataValidation type="list" allowBlank="1" showInputMessage="1" showErrorMessage="1" sqref="F5:F254" xr:uid="{00000000-0002-0000-0900-000002000000}">
      <formula1>OFFSET($M$5,,,50-COUNTIF($M$5:$M$54,"=0"))</formula1>
    </dataValidation>
    <dataValidation type="list" allowBlank="1" showInputMessage="1" showErrorMessage="1" sqref="E5:E254" xr:uid="{00000000-0002-0000-0900-000003000000}">
      <formula1>IF($D5="Força",OFFSET($P$5,,,30-COUNTIF($P$5:$P$34,"=0")),IF($D5="Fraqueza",OFFSET($Q$5,,,30-COUNTIF($Q$5:$Q$34,"=0")),IF($D5="Oportunidade",OFFSET($R$5,,,30-COUNTIF($R$5:$R$34,"=0")),IF($D5="Ameaça",OFFSET($S$5,,,30-COUNTIF($S$5:$S$34,"=0")),""))))</formula1>
    </dataValidation>
    <dataValidation type="list" allowBlank="1" showInputMessage="1" showErrorMessage="1" sqref="D5:D254" xr:uid="{00000000-0002-0000-0900-000004000000}">
      <formula1>"Força,Fraqueza,Oportunidade,Ameaça"</formula1>
    </dataValidation>
  </dataValidations>
  <printOptions verticalCentered="1"/>
  <pageMargins left="0.23622047244094491" right="0.23622047244094491" top="0.74803149606299213" bottom="0.74803149606299213" header="0.31496062992125984" footer="0.31496062992125984"/>
  <pageSetup paperSize="9" scale="68" fitToHeight="0" orientation="landscape" horizontalDpi="4294967292" verticalDpi="4294967292"/>
  <ignoredErrors>
    <ignoredError sqref="G5:G8" unlockedFormula="1"/>
  </ignoredErrors>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1"/>
  <dimension ref="A1:AV153"/>
  <sheetViews>
    <sheetView showGridLines="0" zoomScale="90" zoomScaleNormal="90" zoomScalePageLayoutView="90" workbookViewId="0"/>
  </sheetViews>
  <sheetFormatPr baseColWidth="10" defaultColWidth="0" defaultRowHeight="15" zeroHeight="1"/>
  <cols>
    <col min="1" max="1" width="2.28515625" style="2" customWidth="1"/>
    <col min="2" max="2" width="1.42578125" style="2" customWidth="1"/>
    <col min="3" max="3" width="22.85546875" style="2" customWidth="1"/>
    <col min="4" max="4" width="21.42578125" style="4" customWidth="1"/>
    <col min="5" max="5" width="22.85546875" style="4" customWidth="1"/>
    <col min="6" max="6" width="19.42578125" style="4" customWidth="1"/>
    <col min="7" max="7" width="2.85546875" style="4" customWidth="1"/>
    <col min="8" max="8" width="22.85546875" style="2" customWidth="1"/>
    <col min="9" max="9" width="21.42578125" style="2" customWidth="1"/>
    <col min="10" max="10" width="22.85546875" style="2" customWidth="1"/>
    <col min="11" max="11" width="29" style="17" customWidth="1"/>
    <col min="12" max="14" width="8.85546875" style="8" customWidth="1"/>
    <col min="15" max="15" width="8.7109375" style="8" customWidth="1"/>
    <col min="16" max="18" width="8.85546875" style="8" customWidth="1"/>
    <col min="19" max="19" width="9.140625" style="8" customWidth="1"/>
    <col min="20" max="48" width="9.140625" style="8" hidden="1" customWidth="1"/>
    <col min="49" max="16384" width="9.140625" style="2" hidden="1"/>
  </cols>
  <sheetData>
    <row r="1" spans="1:48" s="44" customFormat="1" ht="39" customHeight="1">
      <c r="A1" s="214"/>
      <c r="B1" s="262"/>
      <c r="C1" s="280"/>
      <c r="D1" s="280"/>
      <c r="E1" s="280"/>
      <c r="F1" s="280"/>
      <c r="G1" s="280"/>
      <c r="H1" s="280"/>
      <c r="I1" s="280"/>
      <c r="J1" s="280"/>
      <c r="K1" s="280"/>
      <c r="L1" s="280"/>
      <c r="M1" s="45"/>
    </row>
    <row r="2" spans="1:48" s="46" customFormat="1" ht="30" customHeight="1">
      <c r="D2" s="47"/>
      <c r="E2" s="48"/>
      <c r="F2" s="48"/>
      <c r="G2" s="48"/>
      <c r="H2" s="48"/>
      <c r="I2" s="49"/>
      <c r="J2" s="49"/>
      <c r="K2" s="49"/>
      <c r="L2" s="49"/>
      <c r="M2" s="49"/>
      <c r="N2" s="49"/>
      <c r="O2" s="49"/>
      <c r="P2" s="49"/>
      <c r="Q2" s="49"/>
    </row>
    <row r="3" spans="1:48" ht="19.5" customHeight="1">
      <c r="D3" s="2"/>
      <c r="E3" s="2"/>
      <c r="F3" s="2"/>
      <c r="G3" s="2"/>
    </row>
    <row r="4" spans="1:48" s="8" customFormat="1" ht="24" customHeight="1" thickBot="1">
      <c r="B4" s="2"/>
      <c r="C4" s="301" t="s">
        <v>75</v>
      </c>
      <c r="D4" s="302"/>
      <c r="E4" s="302"/>
      <c r="F4" s="34"/>
      <c r="G4" s="20"/>
      <c r="H4" s="20"/>
      <c r="I4" s="31"/>
      <c r="J4" s="31"/>
      <c r="K4" s="31"/>
      <c r="L4" s="20"/>
      <c r="M4" s="43"/>
      <c r="N4" s="20"/>
      <c r="T4" s="3"/>
    </row>
    <row r="5" spans="1:48" s="8" customFormat="1" ht="4.5" customHeight="1" thickTop="1" thickBot="1">
      <c r="B5"/>
      <c r="C5"/>
      <c r="D5"/>
      <c r="E5"/>
      <c r="F5"/>
      <c r="G5" s="20"/>
      <c r="H5" s="20"/>
      <c r="I5" s="31"/>
      <c r="J5" s="31"/>
      <c r="K5" s="31"/>
      <c r="L5" s="20"/>
      <c r="M5" s="20"/>
      <c r="N5" s="20" t="s">
        <v>214</v>
      </c>
      <c r="T5" s="3"/>
      <c r="U5" s="8" t="s">
        <v>27</v>
      </c>
      <c r="V5" s="8" t="s">
        <v>28</v>
      </c>
      <c r="W5" s="8" t="s">
        <v>17</v>
      </c>
      <c r="X5" s="8" t="s">
        <v>29</v>
      </c>
      <c r="Y5" s="8" t="s">
        <v>16</v>
      </c>
      <c r="Z5" s="8" t="s">
        <v>20</v>
      </c>
      <c r="AA5" s="8" t="s">
        <v>21</v>
      </c>
      <c r="AB5" s="8" t="s">
        <v>22</v>
      </c>
      <c r="AC5" s="8" t="s">
        <v>23</v>
      </c>
      <c r="AD5" s="8" t="s">
        <v>24</v>
      </c>
      <c r="AE5" s="8" t="s">
        <v>25</v>
      </c>
      <c r="AF5" s="8" t="s">
        <v>26</v>
      </c>
      <c r="AG5" s="8" t="s">
        <v>27</v>
      </c>
      <c r="AH5" s="8" t="s">
        <v>28</v>
      </c>
      <c r="AI5" s="8" t="s">
        <v>17</v>
      </c>
      <c r="AJ5" s="8" t="s">
        <v>29</v>
      </c>
      <c r="AK5" s="8" t="s">
        <v>16</v>
      </c>
      <c r="AL5" s="8" t="s">
        <v>20</v>
      </c>
      <c r="AM5" s="8" t="s">
        <v>21</v>
      </c>
      <c r="AN5" s="8" t="s">
        <v>22</v>
      </c>
      <c r="AO5" s="8" t="s">
        <v>23</v>
      </c>
      <c r="AP5" s="8" t="s">
        <v>24</v>
      </c>
      <c r="AQ5" s="8" t="s">
        <v>25</v>
      </c>
      <c r="AR5" s="8" t="s">
        <v>26</v>
      </c>
      <c r="AS5" s="8" t="s">
        <v>27</v>
      </c>
      <c r="AT5" s="8" t="s">
        <v>28</v>
      </c>
      <c r="AU5" s="8" t="s">
        <v>17</v>
      </c>
      <c r="AV5" s="8" t="s">
        <v>29</v>
      </c>
    </row>
    <row r="6" spans="1:48" s="16" customFormat="1" ht="36.75" customHeight="1" thickTop="1">
      <c r="B6"/>
      <c r="C6" s="233" t="s">
        <v>262</v>
      </c>
      <c r="D6" s="307"/>
      <c r="E6" s="308"/>
      <c r="F6" s="308"/>
      <c r="G6" s="308"/>
      <c r="H6" s="308"/>
      <c r="I6" s="308"/>
      <c r="J6" s="308"/>
      <c r="K6" s="309"/>
      <c r="N6" s="20" t="s">
        <v>108</v>
      </c>
      <c r="O6" s="20"/>
      <c r="P6" s="20"/>
      <c r="Q6" s="20">
        <f>100/160</f>
        <v>0.625</v>
      </c>
      <c r="R6" s="20" t="s">
        <v>74</v>
      </c>
      <c r="T6" s="32"/>
      <c r="U6" s="16">
        <v>1</v>
      </c>
      <c r="V6" s="16">
        <v>1</v>
      </c>
      <c r="W6" s="16">
        <v>1</v>
      </c>
      <c r="X6" s="16">
        <v>1</v>
      </c>
      <c r="Y6" s="16">
        <v>2</v>
      </c>
      <c r="Z6" s="16">
        <v>2</v>
      </c>
      <c r="AA6" s="16">
        <v>2</v>
      </c>
      <c r="AB6" s="16">
        <v>2</v>
      </c>
      <c r="AC6" s="16">
        <v>2</v>
      </c>
      <c r="AD6" s="16">
        <v>2</v>
      </c>
      <c r="AE6" s="16">
        <v>2</v>
      </c>
      <c r="AF6" s="16">
        <v>2</v>
      </c>
      <c r="AG6" s="16">
        <v>2</v>
      </c>
      <c r="AH6" s="16">
        <v>2</v>
      </c>
      <c r="AI6" s="16">
        <v>2</v>
      </c>
      <c r="AJ6" s="16">
        <v>2</v>
      </c>
      <c r="AK6" s="16">
        <v>3</v>
      </c>
      <c r="AL6" s="16">
        <v>3</v>
      </c>
      <c r="AM6" s="16">
        <v>3</v>
      </c>
      <c r="AN6" s="16">
        <v>3</v>
      </c>
      <c r="AO6" s="16">
        <v>3</v>
      </c>
      <c r="AP6" s="16">
        <v>3</v>
      </c>
      <c r="AQ6" s="16">
        <v>3</v>
      </c>
      <c r="AR6" s="16">
        <v>3</v>
      </c>
      <c r="AS6" s="16">
        <v>3</v>
      </c>
      <c r="AT6" s="16">
        <v>3</v>
      </c>
      <c r="AU6" s="16">
        <v>3</v>
      </c>
      <c r="AV6" s="16">
        <v>3</v>
      </c>
    </row>
    <row r="7" spans="1:48" s="8" customFormat="1" ht="30" customHeight="1">
      <c r="B7"/>
      <c r="C7" s="305">
        <f>IF(ISERROR(((Rel_SWOT!D20+Rel_SWOT!D22)/SUM(Rel_SWOT!D20:F23)-(Rel_SWOT!D21+Rel_SWOT!D23)/SUM(Rel_SWOT!D20:F23))*2),0,((Rel_SWOT!D20+Rel_SWOT!D22)/SUM(Rel_SWOT!D20:F23)-(Rel_SWOT!D21+Rel_SWOT!D23)/SUM(Rel_SWOT!D20:F23))*2)</f>
        <v>-5.7142857142857051E-2</v>
      </c>
      <c r="D7" s="310"/>
      <c r="E7" s="311"/>
      <c r="F7" s="311"/>
      <c r="G7" s="311"/>
      <c r="H7" s="311"/>
      <c r="I7" s="311"/>
      <c r="J7" s="311"/>
      <c r="K7" s="312"/>
      <c r="N7" s="20" t="s">
        <v>109</v>
      </c>
      <c r="O7" s="20"/>
      <c r="P7" s="20"/>
      <c r="Q7" s="20"/>
      <c r="R7" s="20"/>
      <c r="T7" s="3"/>
    </row>
    <row r="8" spans="1:48" s="8" customFormat="1" ht="48" customHeight="1" thickBot="1">
      <c r="B8" s="2"/>
      <c r="C8" s="306"/>
      <c r="D8" s="313"/>
      <c r="E8" s="314"/>
      <c r="F8" s="314"/>
      <c r="G8" s="314"/>
      <c r="H8" s="314"/>
      <c r="I8" s="314"/>
      <c r="J8" s="314"/>
      <c r="K8" s="315"/>
      <c r="N8" s="20" t="s">
        <v>110</v>
      </c>
      <c r="O8" s="20"/>
      <c r="P8" s="20"/>
      <c r="Q8" s="20"/>
      <c r="R8" s="20"/>
      <c r="T8" s="3"/>
    </row>
    <row r="9" spans="1:48" s="8" customFormat="1" ht="33" customHeight="1" thickTop="1" thickBot="1">
      <c r="B9" s="2"/>
      <c r="C9" s="316" t="str">
        <f>IF(C7&lt;=-1,N6,IF(C7&lt;=-0.3,N7,IF(C7&lt;=0.3,N8,IF(C7&lt;=1,N5,IF(C7&lt;=2,N9,"")))))</f>
        <v>Balance - Con un escenario equilibrado vale la pena invertir más tiempo de análisis para averiguar si su enfoque es interno o externo.</v>
      </c>
      <c r="D9" s="317"/>
      <c r="E9" s="317"/>
      <c r="F9" s="317"/>
      <c r="G9" s="317"/>
      <c r="H9" s="317"/>
      <c r="I9" s="317"/>
      <c r="J9" s="317"/>
      <c r="K9" s="318"/>
      <c r="N9" s="20" t="s">
        <v>111</v>
      </c>
      <c r="O9" s="20"/>
      <c r="P9" s="20"/>
      <c r="Q9" s="20"/>
      <c r="R9" s="20"/>
      <c r="T9" s="3"/>
    </row>
    <row r="10" spans="1:48" s="8" customFormat="1" ht="39" customHeight="1" thickTop="1">
      <c r="B10" s="2"/>
      <c r="C10" s="303" t="s">
        <v>265</v>
      </c>
      <c r="D10" s="303"/>
      <c r="E10" s="303"/>
      <c r="F10" s="303"/>
      <c r="G10" s="303"/>
      <c r="H10" s="303"/>
      <c r="I10" s="303"/>
      <c r="J10" s="303"/>
      <c r="K10" s="303"/>
      <c r="N10" s="20"/>
      <c r="O10" s="20"/>
      <c r="P10" s="20"/>
      <c r="Q10" s="20"/>
      <c r="R10" s="20"/>
      <c r="T10" s="3"/>
    </row>
    <row r="11" spans="1:48" ht="7.5" customHeight="1">
      <c r="B11"/>
      <c r="C11" s="1"/>
      <c r="D11" s="1"/>
      <c r="E11" s="1"/>
      <c r="F11" s="1"/>
      <c r="G11" s="1"/>
      <c r="H11" s="1"/>
      <c r="I11" s="1"/>
      <c r="J11"/>
      <c r="K11"/>
      <c r="L11" s="20"/>
      <c r="M11" s="20"/>
      <c r="T11" s="8" t="s">
        <v>27</v>
      </c>
      <c r="U11" s="8" t="s">
        <v>28</v>
      </c>
      <c r="V11" s="8" t="s">
        <v>17</v>
      </c>
      <c r="W11" s="8" t="s">
        <v>29</v>
      </c>
      <c r="X11" s="8" t="s">
        <v>16</v>
      </c>
      <c r="Y11" s="8" t="s">
        <v>20</v>
      </c>
      <c r="Z11" s="8" t="s">
        <v>21</v>
      </c>
      <c r="AA11" s="8" t="s">
        <v>22</v>
      </c>
      <c r="AB11" s="8" t="s">
        <v>23</v>
      </c>
      <c r="AC11" s="8" t="s">
        <v>24</v>
      </c>
      <c r="AD11" s="8" t="s">
        <v>25</v>
      </c>
      <c r="AE11" s="8" t="s">
        <v>26</v>
      </c>
      <c r="AF11" s="8" t="s">
        <v>27</v>
      </c>
      <c r="AG11" s="8" t="s">
        <v>28</v>
      </c>
      <c r="AH11" s="8" t="s">
        <v>17</v>
      </c>
      <c r="AI11" s="8" t="s">
        <v>29</v>
      </c>
      <c r="AJ11" s="8" t="s">
        <v>16</v>
      </c>
      <c r="AK11" s="8" t="s">
        <v>20</v>
      </c>
      <c r="AL11" s="8" t="s">
        <v>21</v>
      </c>
      <c r="AM11" s="8" t="s">
        <v>22</v>
      </c>
      <c r="AN11" s="8" t="s">
        <v>23</v>
      </c>
      <c r="AO11" s="8" t="s">
        <v>24</v>
      </c>
      <c r="AP11" s="8" t="s">
        <v>25</v>
      </c>
      <c r="AQ11" s="8" t="s">
        <v>26</v>
      </c>
      <c r="AR11" s="8" t="s">
        <v>27</v>
      </c>
      <c r="AS11" s="8" t="s">
        <v>28</v>
      </c>
      <c r="AT11" s="8" t="s">
        <v>17</v>
      </c>
      <c r="AU11" s="8" t="s">
        <v>29</v>
      </c>
    </row>
    <row r="12" spans="1:48" s="8" customFormat="1" ht="28.5" customHeight="1">
      <c r="B12" s="2"/>
      <c r="C12" s="301" t="s">
        <v>50</v>
      </c>
      <c r="D12" s="302"/>
      <c r="E12" s="302"/>
      <c r="F12" s="34"/>
      <c r="G12" s="25"/>
      <c r="H12" s="25"/>
      <c r="I12" s="25"/>
      <c r="J12" s="20"/>
      <c r="K12" s="20"/>
      <c r="L12" s="20"/>
      <c r="M12" s="304" t="s">
        <v>73</v>
      </c>
      <c r="N12" s="304"/>
      <c r="O12" s="304"/>
      <c r="P12" s="304"/>
      <c r="Q12" s="304"/>
      <c r="R12" s="304"/>
      <c r="S12" s="304"/>
    </row>
    <row r="13" spans="1:48" s="8" customFormat="1" ht="4.5" customHeight="1" thickBot="1">
      <c r="B13" s="2"/>
      <c r="C13"/>
      <c r="D13"/>
      <c r="E13"/>
      <c r="F13"/>
      <c r="G13" s="20"/>
      <c r="H13" s="20"/>
      <c r="I13" s="20"/>
      <c r="J13" s="20"/>
      <c r="K13" s="20"/>
      <c r="L13" s="20"/>
      <c r="O13" s="9"/>
      <c r="P13" s="23"/>
    </row>
    <row r="14" spans="1:48" s="8" customFormat="1" ht="36.75" customHeight="1" thickTop="1" thickBot="1">
      <c r="B14" s="2"/>
      <c r="C14" s="234" t="s">
        <v>42</v>
      </c>
      <c r="D14" s="33">
        <f>IF(ISERROR(Rel_SWOT!D20/SUM(Rel_SWOT!$D$20:$F$23)),0,Rel_SWOT!D20/SUM(Rel_SWOT!$D$20:$F$23))</f>
        <v>0.33376623376623377</v>
      </c>
      <c r="E14" s="298" t="str">
        <f>IF(D14&lt;D15,"Suas forças estão mais baixas que as suas fraquezas, que tal pensar em planos de ação para ter notas melhores em relação à esse item?",IF(D14&gt;=D15,"Suas forças estão mais altas ou iguais as suas fraquezas, mantenha esse bom resultado!",""))</f>
        <v>Suas forças estão mais baixas que as suas fraquezas, que tal pensar em planos de ação para ter notas melhores em relação à esse item?</v>
      </c>
      <c r="F14" s="299"/>
      <c r="G14" s="299"/>
      <c r="H14" s="299"/>
      <c r="I14" s="299"/>
      <c r="J14" s="299"/>
      <c r="K14" s="300"/>
      <c r="L14" s="20"/>
      <c r="M14" s="8" t="str">
        <f>C14</f>
        <v>fuerzas</v>
      </c>
      <c r="N14" s="8" t="str">
        <f>IF(ISERROR(VLOOKUP(LARGE($D$14:$D$15,ROW(#REF!)),$D$14:$M$15,COLUMN(#REF!),FALSE)),"",VLOOKUP(LARGE($D$14:$D$15,ROW(#REF!)),$D$14:$M$15,COLUMN(#REF!),FALSE))</f>
        <v/>
      </c>
      <c r="O14" s="9"/>
      <c r="P14" s="23">
        <v>1</v>
      </c>
      <c r="Q14" s="8" t="s">
        <v>65</v>
      </c>
      <c r="R14" s="8" t="s">
        <v>70</v>
      </c>
      <c r="S14" s="8" t="s">
        <v>69</v>
      </c>
      <c r="T14" s="8" t="str">
        <f>IF(AND($N$14=R14,$N$15=S14),"OK","")</f>
        <v/>
      </c>
    </row>
    <row r="15" spans="1:48" s="8" customFormat="1" ht="36.75" customHeight="1" thickTop="1" thickBot="1">
      <c r="B15" s="2"/>
      <c r="C15" s="234" t="s">
        <v>43</v>
      </c>
      <c r="D15" s="33">
        <f>IF(ISERROR(Rel_SWOT!D21/SUM(Rel_SWOT!$D$20:$F$23)),0,Rel_SWOT!D21/SUM(Rel_SWOT!$D$20:$F$23))</f>
        <v>0.36103896103896105</v>
      </c>
      <c r="E15" s="298" t="str">
        <f>IF(D15&gt;D14,"Suas fraquezas estão maiores que as suas forças, esse é um sinal de alerta clássico que existem pontos de melhoria na sua empresa, crie planos de ação para reduzir estas fraquezas.",IF(D15&lt;=D14,"Suas fraquezas estão mais baixas ou iguais as suas forças, esse é um bom sinal, mas não se acomode!",""))</f>
        <v>Suas fraquezas estão maiores que as suas forças, esse é um sinal de alerta clássico que existem pontos de melhoria na sua empresa, crie planos de ação para reduzir estas fraquezas.</v>
      </c>
      <c r="F15" s="299"/>
      <c r="G15" s="299"/>
      <c r="H15" s="299"/>
      <c r="I15" s="299"/>
      <c r="J15" s="299"/>
      <c r="K15" s="300"/>
      <c r="L15" s="20"/>
      <c r="M15" s="8" t="str">
        <f>C15</f>
        <v>debilidades</v>
      </c>
      <c r="N15" s="8" t="str">
        <f>IF(ISERROR(VLOOKUP(LARGE($D$16:$D$17,ROW(#REF!)),$D$16:$M$17,COLUMN(#REF!),FALSE)),"",VLOOKUP(LARGE($D$16:$D$17,ROW(#REF!)),$D$16:$M$17,COLUMN(#REF!),FALSE))</f>
        <v/>
      </c>
      <c r="O15" s="9"/>
      <c r="P15" s="23">
        <v>2</v>
      </c>
      <c r="Q15" s="8" t="s">
        <v>66</v>
      </c>
      <c r="R15" s="8" t="s">
        <v>71</v>
      </c>
      <c r="S15" s="8" t="s">
        <v>69</v>
      </c>
      <c r="T15" s="8" t="str">
        <f>IF(AND($N$14=R15,$N$15=S15),"OK","")</f>
        <v/>
      </c>
    </row>
    <row r="16" spans="1:48" s="8" customFormat="1" ht="36.75" customHeight="1" thickTop="1" thickBot="1">
      <c r="B16" s="2"/>
      <c r="C16" s="234" t="s">
        <v>44</v>
      </c>
      <c r="D16" s="33">
        <f>IF(ISERROR(Rel_SWOT!D22/SUM(Rel_SWOT!$D$20:$F$23)),0,Rel_SWOT!D22/SUM(Rel_SWOT!$D$20:$F$23))</f>
        <v>0.15194805194805194</v>
      </c>
      <c r="E16" s="298" t="str">
        <f>IF(D16&gt;=D17,"Você tem mais oportunidades do que ameaças e isso indica um futuro promissor, só falta você alinhar quais forças vão otimizar as chances delas acontecerem de fato.",IF(D16&lt;D17,"Suas opotunidades estão mais baixas do que suas ameaças, vale a pena pensar em planos de ação para reduzir as ameaças.",""))</f>
        <v>Suas opotunidades estão mais baixas do que suas ameaças, vale a pena pensar em planos de ação para reduzir as ameaças.</v>
      </c>
      <c r="F16" s="299"/>
      <c r="G16" s="299"/>
      <c r="H16" s="299"/>
      <c r="I16" s="299"/>
      <c r="J16" s="299"/>
      <c r="K16" s="300"/>
      <c r="L16" s="20"/>
      <c r="M16" s="8" t="str">
        <f>C16</f>
        <v>oportunidades</v>
      </c>
      <c r="O16" s="9"/>
      <c r="P16" s="23">
        <v>3</v>
      </c>
      <c r="Q16" s="8" t="s">
        <v>67</v>
      </c>
      <c r="R16" s="8" t="s">
        <v>70</v>
      </c>
      <c r="S16" s="8" t="s">
        <v>72</v>
      </c>
      <c r="T16" s="8" t="str">
        <f>IF(AND($N$14=R16,$N$15=S16),"OK","")</f>
        <v/>
      </c>
    </row>
    <row r="17" spans="2:48" s="8" customFormat="1" ht="36.75" customHeight="1" thickTop="1" thickBot="1">
      <c r="B17" s="2"/>
      <c r="C17" s="234" t="s">
        <v>49</v>
      </c>
      <c r="D17" s="33">
        <f>IF(ISERROR(Rel_SWOT!D23/SUM(Rel_SWOT!$D$20:$F$23)),0,Rel_SWOT!D23/SUM(Rel_SWOT!$D$20:$F$23))</f>
        <v>0.15324675324675324</v>
      </c>
      <c r="E17" s="298" t="str">
        <f>IF(D17&gt;=D16,"Suas ameaças estão maiores ou iguais as oportunidades, você precisa pensar em planos de ação para diminuir os riscos delas acontecerem o quanto antes.",IF(D17&lt;D16,"Suas ameaças estão mais baixas do que suas oportunidades, mas ainda assim vale a pena analisar as suas ameaças mais relevantes e criar planos de ações para elas.",""))</f>
        <v>Suas ameaças estão maiores ou iguais as oportunidades, você precisa pensar em planos de ação para diminuir os riscos delas acontecerem o quanto antes.</v>
      </c>
      <c r="F17" s="299"/>
      <c r="G17" s="299"/>
      <c r="H17" s="299"/>
      <c r="I17" s="299"/>
      <c r="J17" s="299"/>
      <c r="K17" s="300"/>
      <c r="L17" s="20"/>
      <c r="M17" s="8" t="str">
        <f>C17</f>
        <v>amenazas</v>
      </c>
      <c r="O17" s="9"/>
      <c r="P17" s="23">
        <v>4</v>
      </c>
      <c r="Q17" s="8" t="s">
        <v>68</v>
      </c>
      <c r="R17" s="8" t="s">
        <v>71</v>
      </c>
      <c r="S17" s="8" t="s">
        <v>72</v>
      </c>
      <c r="T17" s="8" t="str">
        <f>IF(AND($N$14=R17,$N$15=S17),"OK","")</f>
        <v/>
      </c>
    </row>
    <row r="18" spans="2:48" ht="30" customHeight="1" thickTop="1" thickBot="1">
      <c r="C18" s="301" t="s">
        <v>50</v>
      </c>
      <c r="D18" s="302"/>
      <c r="E18" s="302"/>
      <c r="H18" s="301" t="s">
        <v>247</v>
      </c>
      <c r="I18" s="302"/>
      <c r="J18" s="325"/>
      <c r="K18" s="326"/>
      <c r="L18" s="43"/>
      <c r="M18" s="20"/>
    </row>
    <row r="19" spans="2:48" ht="6.75" customHeight="1" thickTop="1" thickBot="1">
      <c r="B19"/>
      <c r="C19" s="1"/>
      <c r="D19" s="1"/>
      <c r="E19" s="1"/>
      <c r="F19" s="1"/>
      <c r="G19" s="1"/>
      <c r="H19" s="1"/>
      <c r="I19" s="1"/>
      <c r="J19"/>
      <c r="K19"/>
      <c r="L19" s="20"/>
      <c r="M19" s="20"/>
      <c r="T19" s="8" t="s">
        <v>27</v>
      </c>
      <c r="U19" s="8" t="s">
        <v>28</v>
      </c>
      <c r="V19" s="8" t="s">
        <v>17</v>
      </c>
      <c r="W19" s="8" t="s">
        <v>29</v>
      </c>
      <c r="X19" s="8" t="s">
        <v>16</v>
      </c>
      <c r="Y19" s="8" t="s">
        <v>20</v>
      </c>
      <c r="Z19" s="8" t="s">
        <v>21</v>
      </c>
      <c r="AA19" s="8" t="s">
        <v>22</v>
      </c>
      <c r="AB19" s="8" t="s">
        <v>23</v>
      </c>
      <c r="AC19" s="8" t="s">
        <v>24</v>
      </c>
      <c r="AD19" s="8" t="s">
        <v>25</v>
      </c>
      <c r="AE19" s="8" t="s">
        <v>26</v>
      </c>
      <c r="AF19" s="8" t="s">
        <v>27</v>
      </c>
      <c r="AG19" s="8" t="s">
        <v>28</v>
      </c>
      <c r="AH19" s="8" t="s">
        <v>17</v>
      </c>
      <c r="AI19" s="8" t="s">
        <v>29</v>
      </c>
      <c r="AJ19" s="8" t="s">
        <v>16</v>
      </c>
      <c r="AK19" s="8" t="s">
        <v>20</v>
      </c>
      <c r="AL19" s="8" t="s">
        <v>21</v>
      </c>
      <c r="AM19" s="8" t="s">
        <v>22</v>
      </c>
      <c r="AN19" s="8" t="s">
        <v>23</v>
      </c>
      <c r="AO19" s="8" t="s">
        <v>24</v>
      </c>
      <c r="AP19" s="8" t="s">
        <v>25</v>
      </c>
      <c r="AQ19" s="8" t="s">
        <v>26</v>
      </c>
      <c r="AR19" s="8" t="s">
        <v>27</v>
      </c>
      <c r="AS19" s="8" t="s">
        <v>28</v>
      </c>
      <c r="AT19" s="8" t="s">
        <v>17</v>
      </c>
      <c r="AU19" s="8" t="s">
        <v>29</v>
      </c>
    </row>
    <row r="20" spans="2:48" s="15" customFormat="1" ht="36.75" customHeight="1" thickTop="1" thickBot="1">
      <c r="B20"/>
      <c r="C20" s="234" t="s">
        <v>42</v>
      </c>
      <c r="D20" s="327">
        <f>Forças!G35</f>
        <v>257</v>
      </c>
      <c r="E20" s="328"/>
      <c r="F20" s="328"/>
      <c r="G20" s="1"/>
      <c r="H20" s="1"/>
      <c r="I20" s="1"/>
      <c r="J20"/>
      <c r="K20"/>
      <c r="L20" s="20"/>
      <c r="M20" s="20"/>
      <c r="N20" s="16"/>
      <c r="O20" s="16"/>
      <c r="P20" s="16"/>
      <c r="Q20" s="16"/>
      <c r="R20" s="16"/>
      <c r="S20" s="16"/>
      <c r="T20" s="16">
        <v>1</v>
      </c>
      <c r="U20" s="16">
        <v>1</v>
      </c>
      <c r="V20" s="16">
        <v>1</v>
      </c>
      <c r="W20" s="16">
        <v>1</v>
      </c>
      <c r="X20" s="16">
        <v>2</v>
      </c>
      <c r="Y20" s="16">
        <v>2</v>
      </c>
      <c r="Z20" s="16">
        <v>2</v>
      </c>
      <c r="AA20" s="16">
        <v>2</v>
      </c>
      <c r="AB20" s="16">
        <v>2</v>
      </c>
      <c r="AC20" s="16">
        <v>2</v>
      </c>
      <c r="AD20" s="16">
        <v>2</v>
      </c>
      <c r="AE20" s="16">
        <v>2</v>
      </c>
      <c r="AF20" s="16">
        <v>2</v>
      </c>
      <c r="AG20" s="16">
        <v>2</v>
      </c>
      <c r="AH20" s="16">
        <v>2</v>
      </c>
      <c r="AI20" s="16">
        <v>2</v>
      </c>
      <c r="AJ20" s="16">
        <v>3</v>
      </c>
      <c r="AK20" s="16">
        <v>3</v>
      </c>
      <c r="AL20" s="16">
        <v>3</v>
      </c>
      <c r="AM20" s="16">
        <v>3</v>
      </c>
      <c r="AN20" s="16">
        <v>3</v>
      </c>
      <c r="AO20" s="16">
        <v>3</v>
      </c>
      <c r="AP20" s="16">
        <v>3</v>
      </c>
      <c r="AQ20" s="16">
        <v>3</v>
      </c>
      <c r="AR20" s="16">
        <v>3</v>
      </c>
      <c r="AS20" s="16">
        <v>3</v>
      </c>
      <c r="AT20" s="16">
        <v>3</v>
      </c>
      <c r="AU20" s="16">
        <v>3</v>
      </c>
      <c r="AV20" s="16"/>
    </row>
    <row r="21" spans="2:48" ht="36.75" customHeight="1" thickTop="1" thickBot="1">
      <c r="B21"/>
      <c r="C21" s="234" t="s">
        <v>43</v>
      </c>
      <c r="D21" s="327">
        <f>Fraquezas!G35</f>
        <v>278</v>
      </c>
      <c r="E21" s="328"/>
      <c r="F21" s="328"/>
      <c r="G21" s="1"/>
      <c r="H21" s="1"/>
      <c r="I21" s="1"/>
      <c r="J21"/>
      <c r="K21"/>
      <c r="L21" s="20"/>
      <c r="M21" s="20"/>
    </row>
    <row r="22" spans="2:48" ht="36.75" customHeight="1" thickTop="1" thickBot="1">
      <c r="C22" s="234" t="s">
        <v>44</v>
      </c>
      <c r="D22" s="327">
        <f>Oportunidades!G35</f>
        <v>117</v>
      </c>
      <c r="E22" s="328"/>
      <c r="F22" s="328"/>
      <c r="G22"/>
      <c r="H22"/>
      <c r="I22"/>
      <c r="J22"/>
      <c r="K22"/>
      <c r="L22" s="20"/>
      <c r="M22" s="20"/>
      <c r="N22" s="9"/>
      <c r="O22" s="23"/>
      <c r="P22" s="9"/>
      <c r="Q22" s="9"/>
    </row>
    <row r="23" spans="2:48" ht="36.75" customHeight="1" thickTop="1" thickBot="1">
      <c r="C23" s="234" t="s">
        <v>49</v>
      </c>
      <c r="D23" s="327">
        <f>Ameaças!G35</f>
        <v>118</v>
      </c>
      <c r="E23" s="328"/>
      <c r="F23" s="328"/>
      <c r="G23"/>
      <c r="H23"/>
      <c r="I23"/>
      <c r="J23"/>
      <c r="K23"/>
      <c r="L23" s="20"/>
      <c r="M23" s="20"/>
      <c r="N23" s="9"/>
      <c r="O23" s="23"/>
    </row>
    <row r="24" spans="2:48" ht="11.25" customHeight="1" thickTop="1">
      <c r="C24"/>
      <c r="D24"/>
      <c r="E24"/>
      <c r="F24"/>
      <c r="G24"/>
      <c r="H24"/>
      <c r="I24"/>
      <c r="J24"/>
      <c r="K24"/>
      <c r="L24" s="20"/>
      <c r="M24" s="20"/>
      <c r="N24" s="9"/>
      <c r="O24" s="23"/>
    </row>
    <row r="25" spans="2:48" ht="25.5" customHeight="1">
      <c r="B25" s="3"/>
      <c r="C25" s="301" t="s">
        <v>52</v>
      </c>
      <c r="D25" s="302"/>
      <c r="E25"/>
      <c r="F25"/>
      <c r="G25"/>
      <c r="H25" s="301" t="s">
        <v>51</v>
      </c>
      <c r="I25" s="302"/>
      <c r="N25" s="9"/>
      <c r="O25" s="23"/>
    </row>
    <row r="26" spans="2:48" ht="7.5" customHeight="1">
      <c r="B26" s="3"/>
      <c r="C26"/>
      <c r="D26"/>
      <c r="E26"/>
      <c r="F26"/>
      <c r="G26"/>
      <c r="H26"/>
      <c r="I26" s="3"/>
      <c r="N26" s="9"/>
      <c r="O26" s="23"/>
    </row>
    <row r="27" spans="2:48" s="17" customFormat="1" ht="27.75" customHeight="1" thickBot="1">
      <c r="B27" s="3"/>
      <c r="C27" s="321" t="str">
        <f>'Matriz SWOT'!C6</f>
        <v>El costo es bajo y que ayuda a obtener un mayor beneficio</v>
      </c>
      <c r="D27" s="322"/>
      <c r="E27" s="323">
        <f>'Matriz SWOT'!D6</f>
        <v>100</v>
      </c>
      <c r="F27" s="324"/>
      <c r="G27" s="235"/>
      <c r="H27" s="321" t="str">
        <f>'Matriz SWOT'!E6</f>
        <v>La ubicación geográfica es malo</v>
      </c>
      <c r="I27" s="322"/>
      <c r="J27" s="319">
        <f>'Matriz SWOT'!F6</f>
        <v>125</v>
      </c>
      <c r="K27" s="320"/>
      <c r="L27" s="8"/>
      <c r="M27" s="8"/>
      <c r="N27" s="8"/>
      <c r="O27" s="9"/>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row>
    <row r="28" spans="2:48" s="17" customFormat="1" ht="27.75" customHeight="1" thickTop="1" thickBot="1">
      <c r="B28" s="3"/>
      <c r="C28" s="321" t="str">
        <f>'Matriz SWOT'!C7</f>
        <v>La marca es reconocida en el mercado</v>
      </c>
      <c r="D28" s="322"/>
      <c r="E28" s="323">
        <f>'Matriz SWOT'!D7</f>
        <v>75</v>
      </c>
      <c r="F28" s="324"/>
      <c r="G28" s="235"/>
      <c r="H28" s="321" t="str">
        <f>'Matriz SWOT'!E7</f>
        <v>La alta rotación de personal</v>
      </c>
      <c r="I28" s="322"/>
      <c r="J28" s="319">
        <f>'Matriz SWOT'!F7</f>
        <v>75</v>
      </c>
      <c r="K28" s="320"/>
      <c r="L28" s="8"/>
      <c r="M28" s="8"/>
      <c r="N28" s="8"/>
      <c r="O28" s="9"/>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row>
    <row r="29" spans="2:48" s="17" customFormat="1" ht="27.75" customHeight="1" thickTop="1" thickBot="1">
      <c r="B29" s="3"/>
      <c r="C29" s="321" t="str">
        <f>'Matriz SWOT'!C8</f>
        <v>El personal era competente y entrelazados</v>
      </c>
      <c r="D29" s="322"/>
      <c r="E29" s="323">
        <f>'Matriz SWOT'!D8</f>
        <v>50</v>
      </c>
      <c r="F29" s="324"/>
      <c r="G29" s="235"/>
      <c r="H29" s="321" t="str">
        <f>'Matriz SWOT'!E8</f>
        <v>La eficiencia operativa es un factor desfavorable</v>
      </c>
      <c r="I29" s="322"/>
      <c r="J29" s="319">
        <f>'Matriz SWOT'!F8</f>
        <v>24</v>
      </c>
      <c r="K29" s="320"/>
      <c r="L29" s="8"/>
      <c r="M29" s="8"/>
      <c r="N29" s="8"/>
      <c r="O29" s="9"/>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row>
    <row r="30" spans="2:48" s="17" customFormat="1" ht="27.75" customHeight="1" thickTop="1" thickBot="1">
      <c r="B30" s="3"/>
      <c r="C30" s="321" t="str">
        <f>'Matriz SWOT'!C9</f>
        <v>La propia tecnología es esencial para el negocio</v>
      </c>
      <c r="D30" s="322"/>
      <c r="E30" s="323">
        <f>'Matriz SWOT'!D9</f>
        <v>12</v>
      </c>
      <c r="F30" s="324"/>
      <c r="G30" s="235"/>
      <c r="H30" s="321" t="str">
        <f>'Matriz SWOT'!E9</f>
        <v>La infraestructura es inadecuada para las necesidades</v>
      </c>
      <c r="I30" s="322"/>
      <c r="J30" s="319">
        <f>'Matriz SWOT'!F9</f>
        <v>20</v>
      </c>
      <c r="K30" s="320"/>
      <c r="L30" s="8"/>
      <c r="M30" s="8"/>
      <c r="N30" s="8"/>
      <c r="O30" s="9"/>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row>
    <row r="31" spans="2:48" s="17" customFormat="1" ht="27.75" customHeight="1" thickTop="1" thickBot="1">
      <c r="B31" s="3"/>
      <c r="C31" s="321" t="str">
        <f>'Matriz SWOT'!C10</f>
        <v>El producto es de calidad</v>
      </c>
      <c r="D31" s="322"/>
      <c r="E31" s="323">
        <f>'Matriz SWOT'!D10</f>
        <v>12</v>
      </c>
      <c r="F31" s="324"/>
      <c r="G31" s="235"/>
      <c r="H31" s="321" t="str">
        <f>'Matriz SWOT'!E10</f>
        <v>No hay recursos financieros disponibles</v>
      </c>
      <c r="I31" s="322"/>
      <c r="J31" s="319">
        <f>'Matriz SWOT'!F10</f>
        <v>20</v>
      </c>
      <c r="K31" s="320"/>
      <c r="L31" s="8"/>
      <c r="M31" s="8"/>
      <c r="N31" s="8"/>
      <c r="O31" s="9"/>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row>
    <row r="32" spans="2:48" customFormat="1" ht="6.75" customHeight="1" thickTop="1">
      <c r="L32" s="20"/>
      <c r="M32" s="20"/>
      <c r="N32" s="20"/>
      <c r="O32" s="20"/>
      <c r="P32" s="20"/>
      <c r="Q32" s="20"/>
      <c r="R32" s="20"/>
      <c r="S32" s="20"/>
    </row>
    <row r="33" spans="3:48" ht="24.75" customHeight="1">
      <c r="C33" s="301" t="s">
        <v>54</v>
      </c>
      <c r="D33" s="302"/>
      <c r="E33"/>
      <c r="F33"/>
      <c r="H33" s="301" t="s">
        <v>53</v>
      </c>
      <c r="I33" s="302"/>
      <c r="O33" s="9"/>
    </row>
    <row r="34" spans="3:48" customFormat="1" ht="7.5" customHeight="1">
      <c r="L34" s="20"/>
      <c r="M34" s="20"/>
      <c r="N34" s="20"/>
      <c r="O34" s="20"/>
      <c r="P34" s="20"/>
      <c r="Q34" s="20"/>
      <c r="R34" s="20"/>
      <c r="S34" s="20"/>
    </row>
    <row r="35" spans="3:48" s="17" customFormat="1" ht="27.75" customHeight="1" thickBot="1">
      <c r="C35" s="321" t="str">
        <f>'Matriz SWOT'!C14</f>
        <v>economía local cada vez mayor</v>
      </c>
      <c r="D35" s="322"/>
      <c r="E35" s="323">
        <f>'Matriz SWOT'!D14</f>
        <v>64</v>
      </c>
      <c r="F35" s="324"/>
      <c r="H35" s="321" t="str">
        <f>'Matriz SWOT'!E14</f>
        <v>No hay nuevos clientes que entran en el mercado</v>
      </c>
      <c r="I35" s="322"/>
      <c r="J35" s="319">
        <f>'Matriz SWOT'!F14</f>
        <v>60</v>
      </c>
      <c r="K35" s="320"/>
      <c r="L35" s="8"/>
      <c r="M35" s="8"/>
      <c r="N35" s="8"/>
      <c r="O35" s="9"/>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row>
    <row r="36" spans="3:48" s="17" customFormat="1" ht="27.75" customHeight="1" thickTop="1" thickBot="1">
      <c r="C36" s="321" t="str">
        <f>'Matriz SWOT'!C15</f>
        <v>Hay recortes de impuestos esperados</v>
      </c>
      <c r="D36" s="322"/>
      <c r="E36" s="323">
        <f>'Matriz SWOT'!D15</f>
        <v>25</v>
      </c>
      <c r="F36" s="324"/>
      <c r="G36" s="4"/>
      <c r="H36" s="321" t="str">
        <f>'Matriz SWOT'!E15</f>
        <v>Hay un número limitado de recursos esenciales</v>
      </c>
      <c r="I36" s="322"/>
      <c r="J36" s="319">
        <f>'Matriz SWOT'!F15</f>
        <v>24</v>
      </c>
      <c r="K36" s="320"/>
      <c r="L36" s="8"/>
      <c r="M36" s="8"/>
      <c r="N36" s="8"/>
      <c r="O36" s="9"/>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row>
    <row r="37" spans="3:48" s="17" customFormat="1" ht="27.75" customHeight="1" thickTop="1" thickBot="1">
      <c r="C37" s="321" t="str">
        <f>'Matriz SWOT'!C16</f>
        <v>Se aprovecha de las políticas del gobierno</v>
      </c>
      <c r="D37" s="322"/>
      <c r="E37" s="323">
        <f>'Matriz SWOT'!D16</f>
        <v>12</v>
      </c>
      <c r="F37" s="324"/>
      <c r="G37" s="235"/>
      <c r="H37" s="321" t="str">
        <f>'Matriz SWOT'!E16</f>
        <v>La falta de interés en las iniciativas sociales y medioambientales</v>
      </c>
      <c r="I37" s="322"/>
      <c r="J37" s="319">
        <f>'Matriz SWOT'!F16</f>
        <v>20</v>
      </c>
      <c r="K37" s="320"/>
      <c r="L37" s="8"/>
      <c r="M37" s="8"/>
      <c r="N37" s="8"/>
      <c r="O37" s="9"/>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row>
    <row r="38" spans="3:48" s="17" customFormat="1" ht="27.75" customHeight="1" thickTop="1" thickBot="1">
      <c r="C38" s="321" t="str">
        <f>'Matriz SWOT'!C17</f>
        <v>Posibilidad de establecer asociaciones estratégicas</v>
      </c>
      <c r="D38" s="322"/>
      <c r="E38" s="323">
        <f>'Matriz SWOT'!D17</f>
        <v>10</v>
      </c>
      <c r="F38" s="324"/>
      <c r="G38" s="235"/>
      <c r="H38" s="321" t="str">
        <f>'Matriz SWOT'!E17</f>
        <v>La empresa cuenta con disminución en el mercado</v>
      </c>
      <c r="I38" s="322"/>
      <c r="J38" s="319">
        <f>'Matriz SWOT'!F17</f>
        <v>8</v>
      </c>
      <c r="K38" s="320"/>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row>
    <row r="39" spans="3:48" s="17" customFormat="1" ht="27.75" customHeight="1" thickTop="1" thickBot="1">
      <c r="C39" s="321" t="str">
        <f>'Matriz SWOT'!C18</f>
        <v>Exitem pocos competidores en el mercado</v>
      </c>
      <c r="D39" s="322"/>
      <c r="E39" s="323">
        <f>'Matriz SWOT'!D18</f>
        <v>6</v>
      </c>
      <c r="F39" s="324"/>
      <c r="G39" s="235"/>
      <c r="H39" s="321" t="str">
        <f>'Matriz SWOT'!E18</f>
        <v>No hay nuevas líneas de productos</v>
      </c>
      <c r="I39" s="322"/>
      <c r="J39" s="319">
        <f>'Matriz SWOT'!F18</f>
        <v>6</v>
      </c>
      <c r="K39" s="320"/>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row>
    <row r="40" spans="3:48" ht="15.75" thickTop="1"/>
    <row r="41" spans="3:48"/>
    <row r="42" spans="3:48"/>
    <row r="43" spans="3:48"/>
    <row r="44" spans="3:48" ht="30" hidden="1" customHeight="1"/>
    <row r="102" ht="37.5" hidden="1" customHeight="1"/>
    <row r="103" ht="37.5" hidden="1" customHeight="1"/>
    <row r="104" ht="37.5" hidden="1" customHeight="1"/>
    <row r="105" ht="37.5" hidden="1" customHeight="1"/>
    <row r="106" ht="37.5" hidden="1" customHeight="1"/>
    <row r="107" ht="37.5" hidden="1" customHeight="1"/>
    <row r="108" ht="37.5" hidden="1" customHeight="1"/>
    <row r="109" ht="37.5" hidden="1" customHeight="1"/>
    <row r="110" ht="37.5" hidden="1" customHeight="1"/>
    <row r="111" ht="37.5" hidden="1" customHeight="1"/>
    <row r="112" ht="37.5" hidden="1" customHeight="1"/>
    <row r="113" ht="37.5" hidden="1" customHeight="1"/>
    <row r="114" ht="37.5" hidden="1" customHeight="1"/>
    <row r="115" ht="37.5" hidden="1" customHeight="1"/>
    <row r="116" ht="37.5" hidden="1" customHeight="1"/>
    <row r="117" ht="37.5" hidden="1" customHeight="1"/>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sheetData>
  <sheetProtection password="DACF" sheet="1" objects="1" scenarios="1" formatCells="0" formatColumns="0" formatRows="0" selectLockedCells="1"/>
  <mergeCells count="67">
    <mergeCell ref="D20:F20"/>
    <mergeCell ref="D21:F21"/>
    <mergeCell ref="D22:F22"/>
    <mergeCell ref="H18:I18"/>
    <mergeCell ref="D23:F23"/>
    <mergeCell ref="C18:E18"/>
    <mergeCell ref="J27:K27"/>
    <mergeCell ref="H28:I28"/>
    <mergeCell ref="J28:K28"/>
    <mergeCell ref="H29:I29"/>
    <mergeCell ref="J29:K29"/>
    <mergeCell ref="J18:K18"/>
    <mergeCell ref="J36:K36"/>
    <mergeCell ref="C28:D28"/>
    <mergeCell ref="C27:D27"/>
    <mergeCell ref="C31:D31"/>
    <mergeCell ref="C30:D30"/>
    <mergeCell ref="C29:D29"/>
    <mergeCell ref="J31:K31"/>
    <mergeCell ref="C33:D33"/>
    <mergeCell ref="H25:I25"/>
    <mergeCell ref="C25:D25"/>
    <mergeCell ref="J30:K30"/>
    <mergeCell ref="E27:F27"/>
    <mergeCell ref="E28:F28"/>
    <mergeCell ref="E29:F29"/>
    <mergeCell ref="E30:F30"/>
    <mergeCell ref="C39:D39"/>
    <mergeCell ref="E39:F39"/>
    <mergeCell ref="H39:I39"/>
    <mergeCell ref="H27:I27"/>
    <mergeCell ref="E31:F31"/>
    <mergeCell ref="H31:I31"/>
    <mergeCell ref="H33:I33"/>
    <mergeCell ref="H30:I30"/>
    <mergeCell ref="J39:K39"/>
    <mergeCell ref="J35:K35"/>
    <mergeCell ref="C36:D36"/>
    <mergeCell ref="E36:F36"/>
    <mergeCell ref="H36:I36"/>
    <mergeCell ref="J37:K37"/>
    <mergeCell ref="C38:D38"/>
    <mergeCell ref="E38:F38"/>
    <mergeCell ref="H38:I38"/>
    <mergeCell ref="J38:K38"/>
    <mergeCell ref="C37:D37"/>
    <mergeCell ref="E37:F37"/>
    <mergeCell ref="H37:I37"/>
    <mergeCell ref="C35:D35"/>
    <mergeCell ref="E35:F35"/>
    <mergeCell ref="H35:I35"/>
    <mergeCell ref="M12:S12"/>
    <mergeCell ref="C12:E12"/>
    <mergeCell ref="C7:C8"/>
    <mergeCell ref="D6:K8"/>
    <mergeCell ref="C9:K9"/>
    <mergeCell ref="E17:K17"/>
    <mergeCell ref="E16:K16"/>
    <mergeCell ref="E15:K15"/>
    <mergeCell ref="E14:K14"/>
    <mergeCell ref="C4:E4"/>
    <mergeCell ref="C10:K10"/>
    <mergeCell ref="C1:D1"/>
    <mergeCell ref="E1:F1"/>
    <mergeCell ref="G1:H1"/>
    <mergeCell ref="I1:J1"/>
    <mergeCell ref="K1:L1"/>
  </mergeCells>
  <conditionalFormatting sqref="D20">
    <cfRule type="dataBar" priority="46">
      <dataBar>
        <cfvo type="num" val="0"/>
        <cfvo type="num" val="2500"/>
        <color rgb="FF6699CC"/>
      </dataBar>
      <extLst>
        <ext xmlns:x14="http://schemas.microsoft.com/office/spreadsheetml/2009/9/main" uri="{B025F937-C7B1-47D3-B67F-A62EFF666E3E}">
          <x14:id>{785E1F9E-8AEC-4C4C-9184-435A5A9BFA30}</x14:id>
        </ext>
      </extLst>
    </cfRule>
  </conditionalFormatting>
  <conditionalFormatting sqref="D21">
    <cfRule type="dataBar" priority="43">
      <dataBar>
        <cfvo type="num" val="0"/>
        <cfvo type="num" val="2500"/>
        <color rgb="FF6699CC"/>
      </dataBar>
      <extLst>
        <ext xmlns:x14="http://schemas.microsoft.com/office/spreadsheetml/2009/9/main" uri="{B025F937-C7B1-47D3-B67F-A62EFF666E3E}">
          <x14:id>{49E663A7-427C-43B7-8241-44C56011EA69}</x14:id>
        </ext>
      </extLst>
    </cfRule>
  </conditionalFormatting>
  <conditionalFormatting sqref="D22">
    <cfRule type="dataBar" priority="42">
      <dataBar>
        <cfvo type="num" val="0"/>
        <cfvo type="num" val="2500"/>
        <color rgb="FF6699CC"/>
      </dataBar>
      <extLst>
        <ext xmlns:x14="http://schemas.microsoft.com/office/spreadsheetml/2009/9/main" uri="{B025F937-C7B1-47D3-B67F-A62EFF666E3E}">
          <x14:id>{F5CD899A-1A21-4ED7-9FC8-32E663DE9BAD}</x14:id>
        </ext>
      </extLst>
    </cfRule>
  </conditionalFormatting>
  <conditionalFormatting sqref="D23">
    <cfRule type="dataBar" priority="41">
      <dataBar>
        <cfvo type="num" val="0"/>
        <cfvo type="num" val="2500"/>
        <color rgb="FF6699CC"/>
      </dataBar>
      <extLst>
        <ext xmlns:x14="http://schemas.microsoft.com/office/spreadsheetml/2009/9/main" uri="{B025F937-C7B1-47D3-B67F-A62EFF666E3E}">
          <x14:id>{BA7148F2-E477-48FC-AE23-8CC2917AFEA4}</x14:id>
        </ext>
      </extLst>
    </cfRule>
  </conditionalFormatting>
  <conditionalFormatting sqref="E27:F31">
    <cfRule type="dataBar" priority="22">
      <dataBar>
        <cfvo type="num" val="0"/>
        <cfvo type="num" val="125"/>
        <color rgb="FF99CC99"/>
      </dataBar>
      <extLst>
        <ext xmlns:x14="http://schemas.microsoft.com/office/spreadsheetml/2009/9/main" uri="{B025F937-C7B1-47D3-B67F-A62EFF666E3E}">
          <x14:id>{DA00A8F9-E6D5-49E1-A495-301BE254AC6C}</x14:id>
        </ext>
      </extLst>
    </cfRule>
  </conditionalFormatting>
  <conditionalFormatting sqref="J27:K31">
    <cfRule type="dataBar" priority="21">
      <dataBar>
        <cfvo type="num" val="0"/>
        <cfvo type="num" val="125"/>
        <color rgb="FFFF6666"/>
      </dataBar>
      <extLst>
        <ext xmlns:x14="http://schemas.microsoft.com/office/spreadsheetml/2009/9/main" uri="{B025F937-C7B1-47D3-B67F-A62EFF666E3E}">
          <x14:id>{31E096CE-64AF-44B8-9D75-1F776BC6C51F}</x14:id>
        </ext>
      </extLst>
    </cfRule>
  </conditionalFormatting>
  <conditionalFormatting sqref="J35:K39">
    <cfRule type="dataBar" priority="17">
      <dataBar>
        <cfvo type="num" val="0"/>
        <cfvo type="num" val="125"/>
        <color rgb="FFFF6666"/>
      </dataBar>
      <extLst>
        <ext xmlns:x14="http://schemas.microsoft.com/office/spreadsheetml/2009/9/main" uri="{B025F937-C7B1-47D3-B67F-A62EFF666E3E}">
          <x14:id>{41393F62-A89A-459B-81B5-9459376A6C45}</x14:id>
        </ext>
      </extLst>
    </cfRule>
  </conditionalFormatting>
  <conditionalFormatting sqref="E35:F39">
    <cfRule type="dataBar" priority="16">
      <dataBar>
        <cfvo type="num" val="0"/>
        <cfvo type="num" val="125"/>
        <color rgb="FF99CC99"/>
      </dataBar>
      <extLst>
        <ext xmlns:x14="http://schemas.microsoft.com/office/spreadsheetml/2009/9/main" uri="{B025F937-C7B1-47D3-B67F-A62EFF666E3E}">
          <x14:id>{BCBAE62A-258E-4C8B-B7D5-F13C8A7A1DE2}</x14:id>
        </ext>
      </extLst>
    </cfRule>
  </conditionalFormatting>
  <conditionalFormatting sqref="C7">
    <cfRule type="cellIs" dxfId="53" priority="11" operator="greaterThanOrEqual">
      <formula>1</formula>
    </cfRule>
    <cfRule type="cellIs" dxfId="52" priority="12" operator="greaterThanOrEqual">
      <formula>0.3</formula>
    </cfRule>
    <cfRule type="cellIs" dxfId="51" priority="13" operator="between">
      <formula>-0.29</formula>
      <formula>0.29</formula>
    </cfRule>
    <cfRule type="cellIs" dxfId="50" priority="14" operator="lessThanOrEqual">
      <formula>-1</formula>
    </cfRule>
    <cfRule type="cellIs" dxfId="49" priority="15" operator="lessThanOrEqual">
      <formula>-0.3</formula>
    </cfRule>
  </conditionalFormatting>
  <conditionalFormatting sqref="C6">
    <cfRule type="expression" dxfId="48" priority="6">
      <formula>$C$7&gt;=1</formula>
    </cfRule>
    <cfRule type="expression" dxfId="47" priority="7">
      <formula>$C$7&gt;=0.3</formula>
    </cfRule>
    <cfRule type="expression" dxfId="46" priority="8">
      <formula>AND($C$7&lt;=0.29,$C$7&gt;=-0.29)</formula>
    </cfRule>
    <cfRule type="expression" dxfId="45" priority="9">
      <formula>$C$7&lt;=-1</formula>
    </cfRule>
    <cfRule type="expression" dxfId="44" priority="10">
      <formula>$C$7&lt;=-0.3</formula>
    </cfRule>
  </conditionalFormatting>
  <conditionalFormatting sqref="C9">
    <cfRule type="expression" dxfId="43" priority="1">
      <formula>$C$7&gt;=1</formula>
    </cfRule>
    <cfRule type="expression" dxfId="42" priority="2">
      <formula>$C$7&gt;=0.3</formula>
    </cfRule>
    <cfRule type="expression" dxfId="41" priority="3">
      <formula>AND($C$7&lt;=0.29,$C$7&gt;=-0.29)</formula>
    </cfRule>
    <cfRule type="expression" dxfId="40" priority="4">
      <formula>$C$7&lt;=-1</formula>
    </cfRule>
    <cfRule type="expression" dxfId="39" priority="5">
      <formula>$C$7&lt;=-0.3</formula>
    </cfRule>
  </conditionalFormatting>
  <printOptions verticalCentered="1"/>
  <pageMargins left="0.23622047244094491" right="0.23622047244094491" top="0.74803149606299213" bottom="0.74803149606299213" header="0.31496062992125984" footer="0.31496062992125984"/>
  <pageSetup paperSize="9" scale="73" fitToWidth="0" fitToHeight="0" orientation="landscape" horizontalDpi="4294967292" verticalDpi="4294967292" r:id="rId1"/>
  <rowBreaks count="1" manualBreakCount="1">
    <brk id="23" min="2" max="10" man="1"/>
  </rowBreaks>
  <drawing r:id="rId2"/>
  <legacyDrawing r:id="rId3"/>
  <extLst>
    <ext xmlns:x14="http://schemas.microsoft.com/office/spreadsheetml/2009/9/main" uri="{78C0D931-6437-407d-A8EE-F0AAD7539E65}">
      <x14:conditionalFormattings>
        <x14:conditionalFormatting xmlns:xm="http://schemas.microsoft.com/office/excel/2006/main">
          <x14:cfRule type="dataBar" id="{785E1F9E-8AEC-4C4C-9184-435A5A9BFA30}">
            <x14:dataBar minLength="0" maxLength="100" gradient="0" negativeBarColorSameAsPositive="1" axisPosition="none">
              <x14:cfvo type="num">
                <xm:f>0</xm:f>
              </x14:cfvo>
              <x14:cfvo type="num">
                <xm:f>2500</xm:f>
              </x14:cfvo>
            </x14:dataBar>
          </x14:cfRule>
          <xm:sqref>D20</xm:sqref>
        </x14:conditionalFormatting>
        <x14:conditionalFormatting xmlns:xm="http://schemas.microsoft.com/office/excel/2006/main">
          <x14:cfRule type="dataBar" id="{49E663A7-427C-43B7-8241-44C56011EA69}">
            <x14:dataBar minLength="0" maxLength="100" gradient="0" negativeBarColorSameAsPositive="1" axisPosition="none">
              <x14:cfvo type="num">
                <xm:f>0</xm:f>
              </x14:cfvo>
              <x14:cfvo type="num">
                <xm:f>2500</xm:f>
              </x14:cfvo>
            </x14:dataBar>
          </x14:cfRule>
          <xm:sqref>D21</xm:sqref>
        </x14:conditionalFormatting>
        <x14:conditionalFormatting xmlns:xm="http://schemas.microsoft.com/office/excel/2006/main">
          <x14:cfRule type="dataBar" id="{F5CD899A-1A21-4ED7-9FC8-32E663DE9BAD}">
            <x14:dataBar minLength="0" maxLength="100" gradient="0" negativeBarColorSameAsPositive="1" axisPosition="none">
              <x14:cfvo type="num">
                <xm:f>0</xm:f>
              </x14:cfvo>
              <x14:cfvo type="num">
                <xm:f>2500</xm:f>
              </x14:cfvo>
            </x14:dataBar>
          </x14:cfRule>
          <xm:sqref>D22</xm:sqref>
        </x14:conditionalFormatting>
        <x14:conditionalFormatting xmlns:xm="http://schemas.microsoft.com/office/excel/2006/main">
          <x14:cfRule type="dataBar" id="{BA7148F2-E477-48FC-AE23-8CC2917AFEA4}">
            <x14:dataBar minLength="0" maxLength="100" gradient="0" negativeBarColorSameAsPositive="1" axisPosition="none">
              <x14:cfvo type="num">
                <xm:f>0</xm:f>
              </x14:cfvo>
              <x14:cfvo type="num">
                <xm:f>2500</xm:f>
              </x14:cfvo>
            </x14:dataBar>
          </x14:cfRule>
          <xm:sqref>D23</xm:sqref>
        </x14:conditionalFormatting>
        <x14:conditionalFormatting xmlns:xm="http://schemas.microsoft.com/office/excel/2006/main">
          <x14:cfRule type="dataBar" id="{DA00A8F9-E6D5-49E1-A495-301BE254AC6C}">
            <x14:dataBar minLength="0" maxLength="100" gradient="0" negativeBarColorSameAsPositive="1" axisPosition="none">
              <x14:cfvo type="num">
                <xm:f>0</xm:f>
              </x14:cfvo>
              <x14:cfvo type="num">
                <xm:f>125</xm:f>
              </x14:cfvo>
            </x14:dataBar>
          </x14:cfRule>
          <xm:sqref>E27:F31</xm:sqref>
        </x14:conditionalFormatting>
        <x14:conditionalFormatting xmlns:xm="http://schemas.microsoft.com/office/excel/2006/main">
          <x14:cfRule type="dataBar" id="{31E096CE-64AF-44B8-9D75-1F776BC6C51F}">
            <x14:dataBar minLength="0" maxLength="100" gradient="0" negativeBarColorSameAsPositive="1" axisPosition="none">
              <x14:cfvo type="num">
                <xm:f>0</xm:f>
              </x14:cfvo>
              <x14:cfvo type="num">
                <xm:f>125</xm:f>
              </x14:cfvo>
            </x14:dataBar>
          </x14:cfRule>
          <xm:sqref>J27:K31</xm:sqref>
        </x14:conditionalFormatting>
        <x14:conditionalFormatting xmlns:xm="http://schemas.microsoft.com/office/excel/2006/main">
          <x14:cfRule type="dataBar" id="{41393F62-A89A-459B-81B5-9459376A6C45}">
            <x14:dataBar minLength="0" maxLength="100" gradient="0" negativeBarColorSameAsPositive="1" axisPosition="none">
              <x14:cfvo type="num">
                <xm:f>0</xm:f>
              </x14:cfvo>
              <x14:cfvo type="num">
                <xm:f>125</xm:f>
              </x14:cfvo>
            </x14:dataBar>
          </x14:cfRule>
          <xm:sqref>J35:K39</xm:sqref>
        </x14:conditionalFormatting>
        <x14:conditionalFormatting xmlns:xm="http://schemas.microsoft.com/office/excel/2006/main">
          <x14:cfRule type="dataBar" id="{BCBAE62A-258E-4C8B-B7D5-F13C8A7A1DE2}">
            <x14:dataBar minLength="0" maxLength="100" gradient="0" negativeBarColorSameAsPositive="1" axisPosition="none">
              <x14:cfvo type="num">
                <xm:f>0</xm:f>
              </x14:cfvo>
              <x14:cfvo type="num">
                <xm:f>125</xm:f>
              </x14:cfvo>
            </x14:dataBar>
          </x14:cfRule>
          <xm:sqref>E35:F39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2"/>
  <dimension ref="A1:AV145"/>
  <sheetViews>
    <sheetView showGridLines="0" zoomScale="90" zoomScaleNormal="90" zoomScalePageLayoutView="90" workbookViewId="0">
      <selection activeCell="D3" sqref="D3"/>
    </sheetView>
  </sheetViews>
  <sheetFormatPr baseColWidth="10" defaultColWidth="0" defaultRowHeight="0" customHeight="1" zeroHeight="1"/>
  <cols>
    <col min="1" max="1" width="2.28515625" style="8" customWidth="1"/>
    <col min="2" max="2" width="1.42578125" style="2" customWidth="1"/>
    <col min="3" max="3" width="36.28515625" style="2" customWidth="1"/>
    <col min="4" max="4" width="37.42578125" style="4" customWidth="1"/>
    <col min="5" max="5" width="25.7109375" customWidth="1"/>
    <col min="6" max="6" width="25.7109375" style="4" customWidth="1"/>
    <col min="7" max="7" width="25.7109375" style="8" customWidth="1"/>
    <col min="8" max="8" width="41.42578125" style="8" customWidth="1"/>
    <col min="9" max="9" width="27.140625" style="8" customWidth="1"/>
    <col min="10" max="10" width="19.42578125" style="8" customWidth="1"/>
    <col min="11" max="11" width="27.140625" style="8" customWidth="1"/>
    <col min="12" max="12" width="19.42578125" style="8" customWidth="1"/>
    <col min="13" max="15" width="8.85546875" style="8" customWidth="1"/>
    <col min="16" max="16" width="8.7109375" style="8" customWidth="1"/>
    <col min="17" max="19" width="8.85546875" style="8" customWidth="1"/>
    <col min="20" max="20" width="9.140625" style="8" customWidth="1"/>
    <col min="21" max="49" width="9.140625" style="8" hidden="1" customWidth="1"/>
    <col min="50" max="16384" width="9.140625" style="8" hidden="1"/>
  </cols>
  <sheetData>
    <row r="1" spans="1:48" s="226" customFormat="1" ht="39" customHeight="1">
      <c r="A1" s="197"/>
      <c r="B1" s="262"/>
      <c r="C1" s="280"/>
      <c r="D1" s="280"/>
      <c r="E1" s="280"/>
      <c r="F1" s="280"/>
      <c r="G1" s="280"/>
      <c r="H1" s="280"/>
      <c r="I1" s="329"/>
      <c r="J1" s="329"/>
      <c r="K1" s="329"/>
      <c r="L1" s="329"/>
      <c r="M1" s="223"/>
    </row>
    <row r="2" spans="1:48" s="224" customFormat="1" ht="30" customHeight="1">
      <c r="A2" s="46"/>
      <c r="B2" s="46"/>
      <c r="C2" s="46"/>
      <c r="D2" s="47"/>
      <c r="E2" s="48"/>
      <c r="F2" s="48"/>
      <c r="G2" s="48"/>
      <c r="H2" s="48"/>
      <c r="I2" s="49"/>
      <c r="J2" s="49"/>
      <c r="K2" s="49"/>
      <c r="L2" s="49"/>
      <c r="M2" s="49"/>
      <c r="N2" s="49"/>
      <c r="O2" s="49"/>
      <c r="P2" s="49"/>
      <c r="Q2" s="49"/>
    </row>
    <row r="3" spans="1:48" ht="19.5" customHeight="1">
      <c r="B3" s="8"/>
      <c r="C3" s="8">
        <f>COUNTIF('Matriz SWOT'!M5:M24,"Sim")</f>
        <v>11</v>
      </c>
      <c r="D3" s="232">
        <f>20-COUNTBLANK('Matriz SWOT'!J5:J24)</f>
        <v>20</v>
      </c>
      <c r="E3" s="42">
        <f>C3/D3*100</f>
        <v>55.000000000000007</v>
      </c>
      <c r="F3" s="20" t="str">
        <f>IF(E3&lt;50,G3,IF(E3&gt;=80,I3,H3))</f>
        <v>No está mal, pero se debe tener cuidado. Si usted busca mejores resultados en su negocio, puede que tenga que actuar en más artículos que crean aún más los planes de acción!</v>
      </c>
      <c r="G3" s="20" t="s">
        <v>139</v>
      </c>
      <c r="H3" s="20" t="s">
        <v>141</v>
      </c>
      <c r="I3" s="20" t="s">
        <v>140</v>
      </c>
      <c r="J3" s="20"/>
      <c r="K3" s="20"/>
      <c r="L3" s="20"/>
      <c r="M3" s="20"/>
      <c r="N3" s="20"/>
      <c r="O3" s="20"/>
      <c r="P3" s="20"/>
      <c r="Q3" s="20"/>
      <c r="R3" s="20" t="s">
        <v>138</v>
      </c>
      <c r="S3" s="20">
        <f ca="1">SUM(S7:S10)</f>
        <v>0</v>
      </c>
      <c r="T3" s="20"/>
    </row>
    <row r="4" spans="1:48" ht="24" customHeight="1" thickBot="1">
      <c r="C4" s="301" t="s">
        <v>206</v>
      </c>
      <c r="D4" s="302"/>
      <c r="E4" s="35"/>
      <c r="F4"/>
      <c r="G4"/>
      <c r="H4"/>
      <c r="I4" s="20"/>
      <c r="J4" s="20"/>
      <c r="K4" s="20"/>
      <c r="L4" s="20"/>
      <c r="M4" s="20"/>
      <c r="N4" s="20"/>
      <c r="O4" s="20"/>
      <c r="P4" s="20"/>
      <c r="Q4" s="20"/>
      <c r="R4" s="20" t="s">
        <v>137</v>
      </c>
      <c r="S4" s="20">
        <f ca="1">S11</f>
        <v>0</v>
      </c>
      <c r="T4" s="20"/>
    </row>
    <row r="5" spans="1:48" ht="54.95" customHeight="1" thickTop="1" thickBot="1">
      <c r="C5" s="333" t="str">
        <f>"Você definiu planos de ação para "&amp;C3&amp;" de "&amp;D3&amp;" dos principais itens da sua SWOT"</f>
        <v>Você definiu planos de ação para 11 de 20 dos principais itens da sua SWOT</v>
      </c>
      <c r="D5" s="333"/>
      <c r="E5" s="236">
        <f>IF(ISERROR(E3/100),0,E3/100)</f>
        <v>0.55000000000000004</v>
      </c>
      <c r="F5" s="332" t="str">
        <f>IF(ISERROR(F3),"",F3)</f>
        <v>No está mal, pero se debe tener cuidado. Si usted busca mejores resultados en su negocio, puede que tenga que actuar en más artículos que crean aún más los planes de acción!</v>
      </c>
      <c r="G5" s="332"/>
      <c r="H5" s="332"/>
      <c r="I5" s="20"/>
      <c r="J5" s="20"/>
      <c r="K5" s="20"/>
      <c r="L5" s="20"/>
      <c r="M5" s="20"/>
      <c r="N5" s="20"/>
      <c r="O5" s="20"/>
      <c r="P5" s="20"/>
      <c r="Q5" s="20"/>
      <c r="T5" s="20"/>
    </row>
    <row r="6" spans="1:48" ht="7.5" customHeight="1" thickTop="1" thickBot="1">
      <c r="C6"/>
      <c r="D6"/>
      <c r="E6" s="37"/>
      <c r="F6"/>
      <c r="G6" s="20"/>
      <c r="H6" s="20"/>
      <c r="I6" s="20"/>
      <c r="J6" s="20"/>
      <c r="K6" s="20">
        <v>5</v>
      </c>
      <c r="L6" s="20">
        <v>6</v>
      </c>
      <c r="M6" s="8">
        <v>8</v>
      </c>
    </row>
    <row r="7" spans="1:48" ht="30" customHeight="1" thickTop="1">
      <c r="C7" s="301" t="s">
        <v>136</v>
      </c>
      <c r="D7" s="302"/>
      <c r="E7" s="34"/>
      <c r="F7" s="301" t="s">
        <v>221</v>
      </c>
      <c r="G7" s="302"/>
      <c r="H7" s="34"/>
      <c r="I7" s="253"/>
      <c r="J7" s="8">
        <v>1</v>
      </c>
      <c r="K7" s="20" t="str">
        <f>VLOOKUP(LARGE($K$15:$K$34,$J7),$K$15:$R$34,K$6,FALSE)</f>
        <v>finanzas</v>
      </c>
      <c r="L7" s="20">
        <f t="shared" ref="K7:M11" si="0">VLOOKUP(LARGE($K$15:$K$34,$J7),$K$15:$R$34,L$6,FALSE)</f>
        <v>3</v>
      </c>
      <c r="M7" s="20">
        <f t="shared" ca="1" si="0"/>
        <v>3</v>
      </c>
      <c r="Q7" s="20"/>
      <c r="R7" s="20" t="s">
        <v>134</v>
      </c>
      <c r="S7" s="20">
        <f ca="1">COUNTIF(PA!$K$5:$K$254,Rel_PA!R7)</f>
        <v>0</v>
      </c>
      <c r="T7" s="20"/>
    </row>
    <row r="8" spans="1:48" ht="7.5" customHeight="1">
      <c r="B8"/>
      <c r="C8"/>
      <c r="D8"/>
      <c r="F8"/>
      <c r="G8"/>
      <c r="H8"/>
      <c r="I8" s="20"/>
      <c r="J8" s="20">
        <v>2</v>
      </c>
      <c r="K8" s="20" t="str">
        <f t="shared" si="0"/>
        <v>comercial</v>
      </c>
      <c r="L8" s="20">
        <f t="shared" si="0"/>
        <v>3</v>
      </c>
      <c r="M8" s="20">
        <f t="shared" ca="1" si="0"/>
        <v>3</v>
      </c>
      <c r="Q8" s="20"/>
      <c r="R8" s="20" t="s">
        <v>135</v>
      </c>
      <c r="S8" s="20">
        <f ca="1">COUNTIF(PA!$K$5:$K$254,Rel_PA!R8)</f>
        <v>0</v>
      </c>
      <c r="T8" s="20"/>
      <c r="U8" s="8" t="s">
        <v>27</v>
      </c>
      <c r="V8" s="8" t="s">
        <v>28</v>
      </c>
      <c r="W8" s="8" t="s">
        <v>17</v>
      </c>
      <c r="X8" s="8" t="s">
        <v>29</v>
      </c>
      <c r="Y8" s="8" t="s">
        <v>16</v>
      </c>
      <c r="Z8" s="8" t="s">
        <v>20</v>
      </c>
      <c r="AA8" s="8" t="s">
        <v>21</v>
      </c>
      <c r="AB8" s="8" t="s">
        <v>22</v>
      </c>
      <c r="AC8" s="8" t="s">
        <v>23</v>
      </c>
      <c r="AD8" s="8" t="s">
        <v>24</v>
      </c>
      <c r="AE8" s="8" t="s">
        <v>25</v>
      </c>
      <c r="AF8" s="8" t="s">
        <v>26</v>
      </c>
      <c r="AG8" s="8" t="s">
        <v>27</v>
      </c>
      <c r="AH8" s="8" t="s">
        <v>28</v>
      </c>
      <c r="AI8" s="8" t="s">
        <v>17</v>
      </c>
      <c r="AJ8" s="8" t="s">
        <v>29</v>
      </c>
      <c r="AK8" s="8" t="s">
        <v>16</v>
      </c>
      <c r="AL8" s="8" t="s">
        <v>20</v>
      </c>
      <c r="AM8" s="8" t="s">
        <v>21</v>
      </c>
      <c r="AN8" s="8" t="s">
        <v>22</v>
      </c>
      <c r="AO8" s="8" t="s">
        <v>23</v>
      </c>
      <c r="AP8" s="8" t="s">
        <v>24</v>
      </c>
      <c r="AQ8" s="8" t="s">
        <v>25</v>
      </c>
      <c r="AR8" s="8" t="s">
        <v>26</v>
      </c>
      <c r="AS8" s="8" t="s">
        <v>27</v>
      </c>
      <c r="AT8" s="8" t="s">
        <v>28</v>
      </c>
      <c r="AU8" s="8" t="s">
        <v>17</v>
      </c>
      <c r="AV8" s="8" t="s">
        <v>29</v>
      </c>
    </row>
    <row r="9" spans="1:48" s="16" customFormat="1" ht="60" customHeight="1">
      <c r="B9"/>
      <c r="C9"/>
      <c r="D9"/>
      <c r="E9"/>
      <c r="F9"/>
      <c r="G9"/>
      <c r="H9"/>
      <c r="I9" s="20"/>
      <c r="J9" s="20">
        <v>3</v>
      </c>
      <c r="K9" s="20" t="str">
        <f t="shared" si="0"/>
        <v>Recursos humanos</v>
      </c>
      <c r="L9" s="20">
        <f t="shared" si="0"/>
        <v>3</v>
      </c>
      <c r="M9" s="20">
        <f t="shared" ca="1" si="0"/>
        <v>3</v>
      </c>
      <c r="Q9" s="20"/>
      <c r="R9" s="20" t="s">
        <v>131</v>
      </c>
      <c r="S9" s="20">
        <f ca="1">COUNTIF(PA!$K$5:$K$254,Rel_PA!R9)</f>
        <v>0</v>
      </c>
      <c r="T9" s="20"/>
      <c r="U9" s="16">
        <v>1</v>
      </c>
      <c r="V9" s="16">
        <v>1</v>
      </c>
      <c r="W9" s="16">
        <v>1</v>
      </c>
      <c r="X9" s="16">
        <v>1</v>
      </c>
      <c r="Y9" s="16">
        <v>2</v>
      </c>
      <c r="Z9" s="16">
        <v>2</v>
      </c>
      <c r="AA9" s="16">
        <v>2</v>
      </c>
      <c r="AB9" s="16">
        <v>2</v>
      </c>
      <c r="AC9" s="16">
        <v>2</v>
      </c>
      <c r="AD9" s="16">
        <v>2</v>
      </c>
      <c r="AE9" s="16">
        <v>2</v>
      </c>
      <c r="AF9" s="16">
        <v>2</v>
      </c>
      <c r="AG9" s="16">
        <v>2</v>
      </c>
      <c r="AH9" s="16">
        <v>2</v>
      </c>
      <c r="AI9" s="16">
        <v>2</v>
      </c>
      <c r="AJ9" s="16">
        <v>2</v>
      </c>
      <c r="AK9" s="16">
        <v>3</v>
      </c>
      <c r="AL9" s="16">
        <v>3</v>
      </c>
      <c r="AM9" s="16">
        <v>3</v>
      </c>
      <c r="AN9" s="16">
        <v>3</v>
      </c>
      <c r="AO9" s="16">
        <v>3</v>
      </c>
      <c r="AP9" s="16">
        <v>3</v>
      </c>
      <c r="AQ9" s="16">
        <v>3</v>
      </c>
      <c r="AR9" s="16">
        <v>3</v>
      </c>
      <c r="AS9" s="16">
        <v>3</v>
      </c>
      <c r="AT9" s="16">
        <v>3</v>
      </c>
      <c r="AU9" s="16">
        <v>3</v>
      </c>
      <c r="AV9" s="16">
        <v>3</v>
      </c>
    </row>
    <row r="10" spans="1:48" ht="60" customHeight="1">
      <c r="B10"/>
      <c r="C10"/>
      <c r="D10"/>
      <c r="F10"/>
      <c r="G10"/>
      <c r="H10"/>
      <c r="I10" s="20"/>
      <c r="J10" s="20">
        <v>4</v>
      </c>
      <c r="K10" s="20" t="str">
        <f t="shared" si="0"/>
        <v>mercadeo</v>
      </c>
      <c r="L10" s="20">
        <f t="shared" si="0"/>
        <v>2</v>
      </c>
      <c r="M10" s="20">
        <f t="shared" ca="1" si="0"/>
        <v>2</v>
      </c>
      <c r="Q10" s="20"/>
      <c r="R10" s="20" t="s">
        <v>132</v>
      </c>
      <c r="S10" s="20">
        <f ca="1">COUNTIF(PA!$K$5:$K$254,Rel_PA!R10)</f>
        <v>0</v>
      </c>
      <c r="T10" s="20"/>
    </row>
    <row r="11" spans="1:48" ht="60" customHeight="1">
      <c r="C11"/>
      <c r="D11"/>
      <c r="F11"/>
      <c r="G11"/>
      <c r="H11"/>
      <c r="I11" s="20"/>
      <c r="J11" s="20">
        <v>5</v>
      </c>
      <c r="K11" s="20" t="str">
        <f t="shared" si="0"/>
        <v>tecnología</v>
      </c>
      <c r="L11" s="20">
        <f t="shared" si="0"/>
        <v>1</v>
      </c>
      <c r="M11" s="254">
        <f t="shared" ca="1" si="0"/>
        <v>1</v>
      </c>
      <c r="N11" s="255"/>
      <c r="Q11" s="20"/>
      <c r="R11" s="20" t="s">
        <v>137</v>
      </c>
      <c r="S11" s="20">
        <f ca="1">COUNTIF(PA!$K$5:$K$254,Rel_PA!R11)</f>
        <v>0</v>
      </c>
      <c r="T11" s="20"/>
    </row>
    <row r="12" spans="1:48" s="20" customFormat="1" ht="2.25" customHeight="1">
      <c r="B12"/>
      <c r="C12"/>
      <c r="D12"/>
      <c r="E12"/>
      <c r="F12"/>
      <c r="G12"/>
      <c r="H12"/>
      <c r="M12" s="254" t="e">
        <f ca="1">VLOOKUP(LARGE($L$15:$L$34,$J12),$L$15:$R$34,#REF!,FALSE)</f>
        <v>#NUM!</v>
      </c>
      <c r="N12" s="254" t="e">
        <f ca="1">VLOOKUP(LARGE($L$15:$L$34,$J12),$L$15:$R$34,#REF!,FALSE)</f>
        <v>#NUM!</v>
      </c>
    </row>
    <row r="13" spans="1:48" ht="45" customHeight="1" thickBot="1">
      <c r="J13" s="20"/>
      <c r="K13" s="20"/>
      <c r="L13" s="20"/>
      <c r="M13" s="254"/>
      <c r="N13" s="254"/>
      <c r="O13" s="20"/>
      <c r="P13" s="20"/>
      <c r="Q13" s="20"/>
      <c r="R13" s="20"/>
      <c r="S13" s="20"/>
      <c r="T13" s="20"/>
    </row>
    <row r="14" spans="1:48" ht="35.1" customHeight="1" thickTop="1" thickBot="1">
      <c r="C14" s="8"/>
      <c r="D14" s="8"/>
      <c r="E14" s="8"/>
      <c r="F14" s="8"/>
      <c r="G14" s="38"/>
      <c r="H14" s="38"/>
      <c r="I14" s="20"/>
      <c r="J14" s="20"/>
      <c r="K14" s="20"/>
      <c r="L14" s="20"/>
      <c r="M14" s="20"/>
      <c r="N14" s="20"/>
      <c r="O14" s="20"/>
      <c r="P14" s="20" t="s">
        <v>164</v>
      </c>
      <c r="Q14" s="20" t="s">
        <v>143</v>
      </c>
      <c r="R14" s="20" t="s">
        <v>165</v>
      </c>
      <c r="S14" s="20"/>
      <c r="T14" s="20"/>
    </row>
    <row r="15" spans="1:48" ht="35.1" customHeight="1" thickTop="1">
      <c r="C15" s="330"/>
      <c r="D15" s="331"/>
      <c r="E15" s="331"/>
      <c r="F15" s="331"/>
      <c r="G15" s="20"/>
      <c r="H15" s="20"/>
      <c r="I15" s="20"/>
      <c r="K15" s="20">
        <f>IF(O15="","",P15+N15)</f>
        <v>2.0002</v>
      </c>
      <c r="L15" s="20">
        <f ca="1">IF(O15="","",Q15+N15)</f>
        <v>2.0000000000000001E-4</v>
      </c>
      <c r="M15" s="20">
        <f ca="1">IF(O15="","",R15+N15)</f>
        <v>2.0002</v>
      </c>
      <c r="N15" s="8">
        <v>2.0000000000000001E-4</v>
      </c>
      <c r="O15" s="20" t="str">
        <f>IF(Áreas!C5=0,"",Áreas!C5)</f>
        <v>mercadeo</v>
      </c>
      <c r="P15" s="20">
        <f>IF($O15="","",COUNTIF(PA!$G$5:$G$254,$O15))</f>
        <v>2</v>
      </c>
      <c r="Q15" s="8">
        <f ca="1">IF($O15="","",COUNTIFS(PA!$G$5:$G$254,$O15,PA!$K$5:$K$254,"&lt;&gt;Atrasado"))</f>
        <v>0</v>
      </c>
      <c r="R15" s="8">
        <f ca="1">IF($O15="","",COUNTIFS(PA!$G$5:$G$254,$O15,PA!$K$5:$K$254,"=Atrasado"))</f>
        <v>2</v>
      </c>
      <c r="S15" s="20"/>
      <c r="T15" s="20"/>
    </row>
    <row r="16" spans="1:48" ht="35.1" customHeight="1">
      <c r="C16"/>
      <c r="D16"/>
      <c r="F16"/>
      <c r="G16" s="20"/>
      <c r="H16" s="20"/>
      <c r="I16" s="20"/>
      <c r="K16" s="20">
        <f t="shared" ref="K16:K34" si="1">IF(O16="","",P16+N16)</f>
        <v>3.0001899999999999</v>
      </c>
      <c r="L16" s="20">
        <f t="shared" ref="L16:L34" ca="1" si="2">IF(O16="","",Q16+N16)</f>
        <v>1.9000000000000001E-4</v>
      </c>
      <c r="M16" s="20">
        <f t="shared" ref="M16:M34" ca="1" si="3">IF(O16="","",R16+N16)</f>
        <v>3.0001899999999999</v>
      </c>
      <c r="N16" s="8">
        <v>1.9000000000000001E-4</v>
      </c>
      <c r="O16" s="20" t="str">
        <f>IF(Áreas!C6=0,"",Áreas!C6)</f>
        <v>finanzas</v>
      </c>
      <c r="P16" s="20">
        <f>IF($O16="","",COUNTIF(PA!$G$5:$G$254,$O16))</f>
        <v>3</v>
      </c>
      <c r="Q16" s="8">
        <f ca="1">IF($O16="","",COUNTIFS(PA!$G$5:$G$254,$O16,PA!$K$5:$K$254,"&lt;&gt;Atrasado"))</f>
        <v>0</v>
      </c>
      <c r="R16" s="8">
        <f ca="1">IF($O16="","",COUNTIFS(PA!$G$5:$G$254,$O16,PA!$K$5:$K$254,"=Atrasado"))</f>
        <v>3</v>
      </c>
      <c r="S16" s="20"/>
      <c r="T16" s="20"/>
    </row>
    <row r="17" spans="2:20" ht="35.1" customHeight="1">
      <c r="C17"/>
      <c r="D17"/>
      <c r="F17"/>
      <c r="G17" s="20"/>
      <c r="H17" s="20"/>
      <c r="I17" s="20"/>
      <c r="K17" s="20">
        <f t="shared" si="1"/>
        <v>3.0001799999999998</v>
      </c>
      <c r="L17" s="20">
        <f t="shared" ca="1" si="2"/>
        <v>1.8000000000000001E-4</v>
      </c>
      <c r="M17" s="20">
        <f t="shared" ca="1" si="3"/>
        <v>3.0001799999999998</v>
      </c>
      <c r="N17" s="8">
        <v>1.8000000000000001E-4</v>
      </c>
      <c r="O17" s="20" t="str">
        <f>IF(Áreas!C7=0,"",Áreas!C7)</f>
        <v>comercial</v>
      </c>
      <c r="P17" s="20">
        <f>IF($O17="","",COUNTIF(PA!$G$5:$G$254,$O17))</f>
        <v>3</v>
      </c>
      <c r="Q17" s="8">
        <f ca="1">IF($O17="","",COUNTIFS(PA!$G$5:$G$254,$O17,PA!$K$5:$K$254,"&lt;&gt;Atrasado"))</f>
        <v>0</v>
      </c>
      <c r="R17" s="8">
        <f ca="1">IF($O17="","",COUNTIFS(PA!$G$5:$G$254,$O17,PA!$K$5:$K$254,"=Atrasado"))</f>
        <v>3</v>
      </c>
      <c r="S17" s="20"/>
      <c r="T17" s="20"/>
    </row>
    <row r="18" spans="2:20" ht="35.1" customHeight="1">
      <c r="C18"/>
      <c r="D18"/>
      <c r="F18"/>
      <c r="G18" s="20"/>
      <c r="H18" s="20"/>
      <c r="I18" s="20"/>
      <c r="K18" s="20">
        <f t="shared" si="1"/>
        <v>3.0001699999999998</v>
      </c>
      <c r="L18" s="20">
        <f t="shared" ca="1" si="2"/>
        <v>1.7000000000000001E-4</v>
      </c>
      <c r="M18" s="20">
        <f t="shared" ca="1" si="3"/>
        <v>3.0001699999999998</v>
      </c>
      <c r="N18" s="8">
        <v>1.7000000000000001E-4</v>
      </c>
      <c r="O18" s="20" t="str">
        <f>IF(Áreas!C8=0,"",Áreas!C8)</f>
        <v>Recursos humanos</v>
      </c>
      <c r="P18" s="20">
        <f>IF($O18="","",COUNTIF(PA!$G$5:$G$254,$O18))</f>
        <v>3</v>
      </c>
      <c r="Q18" s="8">
        <f ca="1">IF($O18="","",COUNTIFS(PA!$G$5:$G$254,$O18,PA!$K$5:$K$254,"&lt;&gt;Atrasado"))</f>
        <v>0</v>
      </c>
      <c r="R18" s="8">
        <f ca="1">IF($O18="","",COUNTIFS(PA!$G$5:$G$254,$O18,PA!$K$5:$K$254,"=Atrasado"))</f>
        <v>3</v>
      </c>
      <c r="S18" s="20"/>
      <c r="T18" s="20"/>
    </row>
    <row r="19" spans="2:20" ht="35.1" customHeight="1">
      <c r="C19"/>
      <c r="D19"/>
      <c r="F19"/>
      <c r="G19" s="20"/>
      <c r="H19" s="20"/>
      <c r="I19" s="20"/>
      <c r="K19" s="20">
        <f t="shared" si="1"/>
        <v>1.0001599999999999</v>
      </c>
      <c r="L19" s="20">
        <f t="shared" ca="1" si="2"/>
        <v>1.6000000000000001E-4</v>
      </c>
      <c r="M19" s="20">
        <f t="shared" ca="1" si="3"/>
        <v>1.0001599999999999</v>
      </c>
      <c r="N19" s="8">
        <v>1.6000000000000001E-4</v>
      </c>
      <c r="O19" s="20" t="str">
        <f>IF(Áreas!C9=0,"",Áreas!C9)</f>
        <v>tecnología</v>
      </c>
      <c r="P19" s="20">
        <f>IF($O19="","",COUNTIF(PA!$G$5:$G$254,$O19))</f>
        <v>1</v>
      </c>
      <c r="Q19" s="8">
        <f ca="1">IF($O19="","",COUNTIFS(PA!$G$5:$G$254,$O19,PA!$K$5:$K$254,"&lt;&gt;Atrasado"))</f>
        <v>0</v>
      </c>
      <c r="R19" s="8">
        <f ca="1">IF($O19="","",COUNTIFS(PA!$G$5:$G$254,$O19,PA!$K$5:$K$254,"=Atrasado"))</f>
        <v>1</v>
      </c>
      <c r="S19" s="20"/>
      <c r="T19" s="20"/>
    </row>
    <row r="20" spans="2:20" ht="35.1" customHeight="1">
      <c r="C20"/>
      <c r="D20"/>
      <c r="F20"/>
      <c r="G20" s="20"/>
      <c r="H20" s="20"/>
      <c r="I20" s="20"/>
      <c r="J20" s="20"/>
      <c r="K20" s="20">
        <f t="shared" si="1"/>
        <v>1.4999999999999999E-4</v>
      </c>
      <c r="L20" s="20">
        <f t="shared" si="2"/>
        <v>1.4999999999999999E-4</v>
      </c>
      <c r="M20" s="20">
        <f t="shared" si="3"/>
        <v>1.4999999999999999E-4</v>
      </c>
      <c r="N20" s="8">
        <v>1.4999999999999999E-4</v>
      </c>
      <c r="O20" s="20" t="str">
        <f>IF(Áreas!C10=0,"",Áreas!C10)</f>
        <v>-</v>
      </c>
      <c r="P20" s="20">
        <f>IF($O20="","",COUNTIF(PA!$G$5:$G$254,$O20))</f>
        <v>0</v>
      </c>
      <c r="Q20" s="8">
        <f>IF($O20="","",COUNTIFS(PA!$G$5:$G$254,$O20,PA!$K$5:$K$254,"&lt;&gt;Atrasado"))</f>
        <v>0</v>
      </c>
      <c r="R20" s="8">
        <f>IF($O20="","",COUNTIFS(PA!$G$5:$G$254,$O20,PA!$K$5:$K$254,"=Atrasado"))</f>
        <v>0</v>
      </c>
      <c r="S20" s="20"/>
      <c r="T20" s="20"/>
    </row>
    <row r="21" spans="2:20" ht="35.1" customHeight="1">
      <c r="C21"/>
      <c r="D21"/>
      <c r="F21"/>
      <c r="G21" s="20"/>
      <c r="H21" s="20"/>
      <c r="I21" s="20"/>
      <c r="J21" s="20"/>
      <c r="K21" s="20">
        <f t="shared" si="1"/>
        <v>1.3999999999999999E-4</v>
      </c>
      <c r="L21" s="20">
        <f t="shared" si="2"/>
        <v>1.3999999999999999E-4</v>
      </c>
      <c r="M21" s="20">
        <f t="shared" si="3"/>
        <v>1.3999999999999999E-4</v>
      </c>
      <c r="N21" s="8">
        <v>1.3999999999999999E-4</v>
      </c>
      <c r="O21" s="20" t="str">
        <f>IF(Áreas!C11=0,"",Áreas!C11)</f>
        <v>-</v>
      </c>
      <c r="P21" s="20">
        <f>IF($O21="","",COUNTIF(PA!$G$5:$G$254,$O21))</f>
        <v>0</v>
      </c>
      <c r="Q21" s="8">
        <f>IF($O21="","",COUNTIFS(PA!$G$5:$G$254,$O21,PA!$K$5:$K$254,"&lt;&gt;Atrasado"))</f>
        <v>0</v>
      </c>
      <c r="R21" s="8">
        <f>IF($O21="","",COUNTIFS(PA!$G$5:$G$254,$O21,PA!$K$5:$K$254,"=Atrasado"))</f>
        <v>0</v>
      </c>
      <c r="S21" s="20"/>
      <c r="T21" s="20"/>
    </row>
    <row r="22" spans="2:20" ht="35.1" customHeight="1">
      <c r="C22" s="36"/>
      <c r="D22" s="34"/>
      <c r="E22" s="34"/>
      <c r="F22"/>
      <c r="G22" s="20"/>
      <c r="H22" s="20"/>
      <c r="I22" s="20"/>
      <c r="J22" s="20"/>
      <c r="K22" s="20">
        <f t="shared" si="1"/>
        <v>1.2999999999999999E-4</v>
      </c>
      <c r="L22" s="20">
        <f t="shared" si="2"/>
        <v>1.2999999999999999E-4</v>
      </c>
      <c r="M22" s="20">
        <f t="shared" si="3"/>
        <v>1.2999999999999999E-4</v>
      </c>
      <c r="N22" s="8">
        <v>1.2999999999999999E-4</v>
      </c>
      <c r="O22" s="20" t="str">
        <f>IF(Áreas!C12=0,"",Áreas!C12)</f>
        <v>-</v>
      </c>
      <c r="P22" s="20">
        <f>IF($O22="","",COUNTIF(PA!$G$5:$G$254,$O22))</f>
        <v>0</v>
      </c>
      <c r="Q22" s="8">
        <f>IF($O22="","",COUNTIFS(PA!$G$5:$G$254,$O22,PA!$K$5:$K$254,"&lt;&gt;Atrasado"))</f>
        <v>0</v>
      </c>
      <c r="R22" s="8">
        <f>IF($O22="","",COUNTIFS(PA!$G$5:$G$254,$O22,PA!$K$5:$K$254,"=Atrasado"))</f>
        <v>0</v>
      </c>
      <c r="S22" s="20"/>
      <c r="T22" s="20"/>
    </row>
    <row r="23" spans="2:20" ht="35.1" customHeight="1">
      <c r="C23"/>
      <c r="D23"/>
      <c r="F23"/>
      <c r="G23" s="20"/>
      <c r="H23" s="20"/>
      <c r="I23" s="20"/>
      <c r="J23" s="20"/>
      <c r="K23" s="20">
        <f t="shared" si="1"/>
        <v>1.2E-4</v>
      </c>
      <c r="L23" s="20">
        <f t="shared" si="2"/>
        <v>1.2E-4</v>
      </c>
      <c r="M23" s="20">
        <f t="shared" si="3"/>
        <v>1.2E-4</v>
      </c>
      <c r="N23" s="8">
        <v>1.2E-4</v>
      </c>
      <c r="O23" s="20" t="str">
        <f>IF(Áreas!C13=0,"",Áreas!C13)</f>
        <v>-</v>
      </c>
      <c r="P23" s="20">
        <f>IF($O23="","",COUNTIF(PA!$G$5:$G$254,$O23))</f>
        <v>0</v>
      </c>
      <c r="Q23" s="8">
        <f>IF($O23="","",COUNTIFS(PA!$G$5:$G$254,$O23,PA!$K$5:$K$254,"&lt;&gt;Atrasado"))</f>
        <v>0</v>
      </c>
      <c r="R23" s="8">
        <f>IF($O23="","",COUNTIFS(PA!$G$5:$G$254,$O23,PA!$K$5:$K$254,"=Atrasado"))</f>
        <v>0</v>
      </c>
      <c r="S23" s="20"/>
      <c r="T23" s="20"/>
    </row>
    <row r="24" spans="2:20" ht="35.1" customHeight="1">
      <c r="C24"/>
      <c r="D24"/>
      <c r="F24"/>
      <c r="G24" s="20"/>
      <c r="H24" s="20"/>
      <c r="I24" s="20"/>
      <c r="J24" s="20"/>
      <c r="K24" s="20">
        <f t="shared" si="1"/>
        <v>1.1E-4</v>
      </c>
      <c r="L24" s="20">
        <f t="shared" si="2"/>
        <v>1.1E-4</v>
      </c>
      <c r="M24" s="20">
        <f t="shared" si="3"/>
        <v>1.1E-4</v>
      </c>
      <c r="N24" s="8">
        <v>1.1E-4</v>
      </c>
      <c r="O24" s="20" t="str">
        <f>IF(Áreas!C14=0,"",Áreas!C14)</f>
        <v>-</v>
      </c>
      <c r="P24" s="20">
        <f>IF($O24="","",COUNTIF(PA!$G$5:$G$254,$O24))</f>
        <v>0</v>
      </c>
      <c r="Q24" s="8">
        <f>IF($O24="","",COUNTIFS(PA!$G$5:$G$254,$O24,PA!$K$5:$K$254,"&lt;&gt;Atrasado"))</f>
        <v>0</v>
      </c>
      <c r="R24" s="8">
        <f>IF($O24="","",COUNTIFS(PA!$G$5:$G$254,$O24,PA!$K$5:$K$254,"=Atrasado"))</f>
        <v>0</v>
      </c>
      <c r="S24" s="20"/>
      <c r="T24" s="20"/>
    </row>
    <row r="25" spans="2:20" ht="35.1" customHeight="1">
      <c r="C25"/>
      <c r="D25"/>
      <c r="F25"/>
      <c r="G25" s="20"/>
      <c r="H25" s="20"/>
      <c r="I25" s="20"/>
      <c r="J25" s="20"/>
      <c r="K25" s="20">
        <f t="shared" si="1"/>
        <v>1E-4</v>
      </c>
      <c r="L25" s="20">
        <f t="shared" si="2"/>
        <v>1E-4</v>
      </c>
      <c r="M25" s="20">
        <f t="shared" si="3"/>
        <v>1E-4</v>
      </c>
      <c r="N25" s="8">
        <v>1E-4</v>
      </c>
      <c r="O25" s="20" t="str">
        <f>IF(Áreas!C15=0,"",Áreas!C15)</f>
        <v>-</v>
      </c>
      <c r="P25" s="20">
        <f>IF($O25="","",COUNTIF(PA!$G$5:$G$254,$O25))</f>
        <v>0</v>
      </c>
      <c r="Q25" s="8">
        <f>IF($O25="","",COUNTIFS(PA!$G$5:$G$254,$O25,PA!$K$5:$K$254,"&lt;&gt;Atrasado"))</f>
        <v>0</v>
      </c>
      <c r="R25" s="8">
        <f>IF($O25="","",COUNTIFS(PA!$G$5:$G$254,$O25,PA!$K$5:$K$254,"=Atrasado"))</f>
        <v>0</v>
      </c>
      <c r="S25" s="20"/>
      <c r="T25" s="20"/>
    </row>
    <row r="26" spans="2:20" ht="35.1" customHeight="1">
      <c r="B26" s="3"/>
      <c r="C26"/>
      <c r="D26"/>
      <c r="F26"/>
      <c r="G26" s="20"/>
      <c r="H26" s="20"/>
      <c r="I26" s="20"/>
      <c r="J26" s="20"/>
      <c r="K26" s="20">
        <f t="shared" si="1"/>
        <v>9.0000000000000006E-5</v>
      </c>
      <c r="L26" s="20">
        <f t="shared" si="2"/>
        <v>9.0000000000000006E-5</v>
      </c>
      <c r="M26" s="20">
        <f t="shared" si="3"/>
        <v>9.0000000000000006E-5</v>
      </c>
      <c r="N26" s="8">
        <v>9.0000000000000006E-5</v>
      </c>
      <c r="O26" s="20" t="str">
        <f>IF(Áreas!C16=0,"",Áreas!C16)</f>
        <v>-</v>
      </c>
      <c r="P26" s="20">
        <f>IF($O26="","",COUNTIF(PA!$G$5:$G$254,$O26))</f>
        <v>0</v>
      </c>
      <c r="Q26" s="8">
        <f>IF($O26="","",COUNTIFS(PA!$G$5:$G$254,$O26,PA!$K$5:$K$254,"&lt;&gt;Atrasado"))</f>
        <v>0</v>
      </c>
      <c r="R26" s="8">
        <f>IF($O26="","",COUNTIFS(PA!$G$5:$G$254,$O26,PA!$K$5:$K$254,"=Atrasado"))</f>
        <v>0</v>
      </c>
      <c r="S26" s="20"/>
      <c r="T26" s="20"/>
    </row>
    <row r="27" spans="2:20" ht="35.1" customHeight="1">
      <c r="B27" s="3"/>
      <c r="C27"/>
      <c r="D27"/>
      <c r="F27"/>
      <c r="G27" s="20"/>
      <c r="H27" s="20"/>
      <c r="I27" s="20"/>
      <c r="J27" s="20"/>
      <c r="K27" s="20">
        <f t="shared" si="1"/>
        <v>8.0000000000000007E-5</v>
      </c>
      <c r="L27" s="20">
        <f t="shared" si="2"/>
        <v>8.0000000000000007E-5</v>
      </c>
      <c r="M27" s="20">
        <f t="shared" si="3"/>
        <v>8.0000000000000007E-5</v>
      </c>
      <c r="N27" s="8">
        <v>8.0000000000000007E-5</v>
      </c>
      <c r="O27" s="20" t="str">
        <f>IF(Áreas!C17=0,"",Áreas!C17)</f>
        <v>-</v>
      </c>
      <c r="P27" s="20">
        <f>IF($O27="","",COUNTIF(PA!$G$5:$G$254,$O27))</f>
        <v>0</v>
      </c>
      <c r="Q27" s="8">
        <f>IF($O27="","",COUNTIFS(PA!$G$5:$G$254,$O27,PA!$K$5:$K$254,"&lt;&gt;Atrasado"))</f>
        <v>0</v>
      </c>
      <c r="R27" s="8">
        <f>IF($O27="","",COUNTIFS(PA!$G$5:$G$254,$O27,PA!$K$5:$K$254,"=Atrasado"))</f>
        <v>0</v>
      </c>
    </row>
    <row r="28" spans="2:20" ht="35.1" customHeight="1">
      <c r="B28" s="3"/>
      <c r="C28"/>
      <c r="D28"/>
      <c r="F28"/>
      <c r="G28" s="20"/>
      <c r="H28" s="20"/>
      <c r="I28" s="20"/>
      <c r="J28" s="20"/>
      <c r="K28" s="20">
        <f t="shared" si="1"/>
        <v>6.9999999999999994E-5</v>
      </c>
      <c r="L28" s="20">
        <f t="shared" si="2"/>
        <v>6.9999999999999994E-5</v>
      </c>
      <c r="M28" s="20">
        <f t="shared" si="3"/>
        <v>6.9999999999999994E-5</v>
      </c>
      <c r="N28" s="8">
        <v>6.9999999999999994E-5</v>
      </c>
      <c r="O28" s="20" t="str">
        <f>IF(Áreas!C18=0,"",Áreas!C18)</f>
        <v>-</v>
      </c>
      <c r="P28" s="20">
        <f>IF($O28="","",COUNTIF(PA!$G$5:$G$254,$O28))</f>
        <v>0</v>
      </c>
      <c r="Q28" s="8">
        <f>IF($O28="","",COUNTIFS(PA!$G$5:$G$254,$O28,PA!$K$5:$K$254,"&lt;&gt;Atrasado"))</f>
        <v>0</v>
      </c>
      <c r="R28" s="8">
        <f>IF($O28="","",COUNTIFS(PA!$G$5:$G$254,$O28,PA!$K$5:$K$254,"=Atrasado"))</f>
        <v>0</v>
      </c>
    </row>
    <row r="29" spans="2:20" ht="35.1" customHeight="1">
      <c r="B29" s="3"/>
      <c r="C29"/>
      <c r="D29"/>
      <c r="F29"/>
      <c r="G29" s="20"/>
      <c r="H29" s="20"/>
      <c r="I29" s="20"/>
      <c r="J29" s="20"/>
      <c r="K29" s="20">
        <f t="shared" si="1"/>
        <v>6.0000000000000002E-5</v>
      </c>
      <c r="L29" s="20">
        <f t="shared" si="2"/>
        <v>6.0000000000000002E-5</v>
      </c>
      <c r="M29" s="20">
        <f t="shared" si="3"/>
        <v>6.0000000000000002E-5</v>
      </c>
      <c r="N29" s="8">
        <v>6.0000000000000002E-5</v>
      </c>
      <c r="O29" s="20" t="str">
        <f>IF(Áreas!C19=0,"",Áreas!C19)</f>
        <v>-</v>
      </c>
      <c r="P29" s="20">
        <f>IF($O29="","",COUNTIF(PA!$G$5:$G$254,$O29))</f>
        <v>0</v>
      </c>
      <c r="Q29" s="8">
        <f>IF($O29="","",COUNTIFS(PA!$G$5:$G$254,$O29,PA!$K$5:$K$254,"&lt;&gt;Atrasado"))</f>
        <v>0</v>
      </c>
      <c r="R29" s="8">
        <f>IF($O29="","",COUNTIFS(PA!$G$5:$G$254,$O29,PA!$K$5:$K$254,"=Atrasado"))</f>
        <v>0</v>
      </c>
    </row>
    <row r="30" spans="2:20" ht="35.1" customHeight="1">
      <c r="B30" s="3"/>
      <c r="C30"/>
      <c r="D30"/>
      <c r="F30"/>
      <c r="G30" s="20"/>
      <c r="H30" s="20"/>
      <c r="I30" s="20"/>
      <c r="J30" s="20"/>
      <c r="K30" s="20">
        <f t="shared" si="1"/>
        <v>5.0000000000000002E-5</v>
      </c>
      <c r="L30" s="20">
        <f t="shared" si="2"/>
        <v>5.0000000000000002E-5</v>
      </c>
      <c r="M30" s="20">
        <f t="shared" si="3"/>
        <v>5.0000000000000002E-5</v>
      </c>
      <c r="N30" s="8">
        <v>5.0000000000000002E-5</v>
      </c>
      <c r="O30" s="20" t="str">
        <f>IF(Áreas!C20=0,"",Áreas!C20)</f>
        <v>-</v>
      </c>
      <c r="P30" s="20">
        <f>IF($O30="","",COUNTIF(PA!$G$5:$G$254,$O30))</f>
        <v>0</v>
      </c>
      <c r="Q30" s="8">
        <f>IF($O30="","",COUNTIFS(PA!$G$5:$G$254,$O30,PA!$K$5:$K$254,"&lt;&gt;Atrasado"))</f>
        <v>0</v>
      </c>
      <c r="R30" s="8">
        <f>IF($O30="","",COUNTIFS(PA!$G$5:$G$254,$O30,PA!$K$5:$K$254,"=Atrasado"))</f>
        <v>0</v>
      </c>
    </row>
    <row r="31" spans="2:20" ht="35.1" customHeight="1">
      <c r="B31" s="3"/>
      <c r="C31"/>
      <c r="D31"/>
      <c r="F31"/>
      <c r="G31" s="20"/>
      <c r="H31" s="20"/>
      <c r="I31" s="20"/>
      <c r="J31" s="20"/>
      <c r="K31" s="20">
        <f t="shared" si="1"/>
        <v>4.0000000000000003E-5</v>
      </c>
      <c r="L31" s="20">
        <f t="shared" si="2"/>
        <v>4.0000000000000003E-5</v>
      </c>
      <c r="M31" s="20">
        <f t="shared" si="3"/>
        <v>4.0000000000000003E-5</v>
      </c>
      <c r="N31" s="8">
        <v>4.0000000000000003E-5</v>
      </c>
      <c r="O31" s="20" t="str">
        <f>IF(Áreas!C21=0,"",Áreas!C21)</f>
        <v>-</v>
      </c>
      <c r="P31" s="20">
        <f>IF($O31="","",COUNTIF(PA!$G$5:$G$254,$O31))</f>
        <v>0</v>
      </c>
      <c r="Q31" s="8">
        <f>IF($O31="","",COUNTIFS(PA!$G$5:$G$254,$O31,PA!$K$5:$K$254,"&lt;&gt;Atrasado"))</f>
        <v>0</v>
      </c>
      <c r="R31" s="8">
        <f>IF($O31="","",COUNTIFS(PA!$G$5:$G$254,$O31,PA!$K$5:$K$254,"=Atrasado"))</f>
        <v>0</v>
      </c>
    </row>
    <row r="32" spans="2:20" ht="35.1" customHeight="1">
      <c r="B32" s="3"/>
      <c r="C32"/>
      <c r="D32"/>
      <c r="F32"/>
      <c r="G32" s="20"/>
      <c r="H32" s="20"/>
      <c r="I32" s="20"/>
      <c r="J32" s="20"/>
      <c r="K32" s="20">
        <f t="shared" si="1"/>
        <v>3.0000000000000001E-5</v>
      </c>
      <c r="L32" s="20">
        <f t="shared" si="2"/>
        <v>3.0000000000000001E-5</v>
      </c>
      <c r="M32" s="20">
        <f t="shared" si="3"/>
        <v>3.0000000000000001E-5</v>
      </c>
      <c r="N32" s="8">
        <v>3.0000000000000001E-5</v>
      </c>
      <c r="O32" s="20" t="str">
        <f>IF(Áreas!C22=0,"",Áreas!C22)</f>
        <v>-</v>
      </c>
      <c r="P32" s="20">
        <f>IF($O32="","",COUNTIF(PA!$G$5:$G$254,$O32))</f>
        <v>0</v>
      </c>
      <c r="Q32" s="8">
        <f>IF($O32="","",COUNTIFS(PA!$G$5:$G$254,$O32,PA!$K$5:$K$254,"&lt;&gt;Atrasado"))</f>
        <v>0</v>
      </c>
      <c r="R32" s="8">
        <f>IF($O32="","",COUNTIFS(PA!$G$5:$G$254,$O32,PA!$K$5:$K$254,"=Atrasado"))</f>
        <v>0</v>
      </c>
    </row>
    <row r="33" spans="2:18" ht="78" customHeight="1">
      <c r="B33" s="22"/>
      <c r="C33"/>
      <c r="D33"/>
      <c r="F33"/>
      <c r="G33" s="20"/>
      <c r="H33" s="20"/>
      <c r="I33" s="20"/>
      <c r="J33" s="20"/>
      <c r="K33" s="20">
        <f t="shared" si="1"/>
        <v>2.0000000000000002E-5</v>
      </c>
      <c r="L33" s="20">
        <f t="shared" si="2"/>
        <v>2.0000000000000002E-5</v>
      </c>
      <c r="M33" s="20">
        <f t="shared" si="3"/>
        <v>2.0000000000000002E-5</v>
      </c>
      <c r="N33" s="8">
        <v>2.0000000000000002E-5</v>
      </c>
      <c r="O33" s="20" t="str">
        <f>IF(Áreas!C23=0,"",Áreas!C23)</f>
        <v>-</v>
      </c>
      <c r="P33" s="20">
        <f>IF($O33="","",COUNTIF(PA!$G$5:$G$254,$O33))</f>
        <v>0</v>
      </c>
      <c r="Q33" s="8">
        <f>IF($O33="","",COUNTIFS(PA!$G$5:$G$254,$O33,PA!$K$5:$K$254,"&lt;&gt;Atrasado"))</f>
        <v>0</v>
      </c>
      <c r="R33" s="8">
        <f>IF($O33="","",COUNTIFS(PA!$G$5:$G$254,$O33,PA!$K$5:$K$254,"=Atrasado"))</f>
        <v>0</v>
      </c>
    </row>
    <row r="34" spans="2:18" ht="45" customHeight="1">
      <c r="B34" s="3"/>
      <c r="C34"/>
      <c r="D34"/>
      <c r="F34"/>
      <c r="G34" s="20"/>
      <c r="H34" s="20"/>
      <c r="I34" s="20"/>
      <c r="J34" s="20"/>
      <c r="K34" s="20">
        <f t="shared" si="1"/>
        <v>1.0000000000000001E-5</v>
      </c>
      <c r="L34" s="20">
        <f t="shared" si="2"/>
        <v>1.0000000000000001E-5</v>
      </c>
      <c r="M34" s="20">
        <f t="shared" si="3"/>
        <v>1.0000000000000001E-5</v>
      </c>
      <c r="N34" s="8">
        <v>1.0000000000000001E-5</v>
      </c>
      <c r="O34" s="20" t="str">
        <f>IF(Áreas!C24=0,"",Áreas!C24)</f>
        <v>-</v>
      </c>
      <c r="P34" s="20">
        <f>IF($O34="","",COUNTIF(PA!$G$5:$G$254,$O34))</f>
        <v>0</v>
      </c>
      <c r="Q34" s="8">
        <f>IF($O34="","",COUNTIFS(PA!$G$5:$G$254,$O34,PA!$K$5:$K$254,"&lt;&gt;Atrasado"))</f>
        <v>0</v>
      </c>
      <c r="R34" s="8">
        <f>IF($O34="","",COUNTIFS(PA!$G$5:$G$254,$O34,PA!$K$5:$K$254,"=Atrasado"))</f>
        <v>0</v>
      </c>
    </row>
    <row r="35" spans="2:18" ht="37.5" customHeight="1">
      <c r="B35" s="3"/>
      <c r="C35"/>
      <c r="D35"/>
      <c r="F35"/>
      <c r="G35" s="20"/>
      <c r="H35" s="20"/>
      <c r="I35" s="20"/>
      <c r="J35" s="20"/>
      <c r="K35" s="20"/>
      <c r="L35" s="20"/>
      <c r="P35" s="9"/>
      <c r="R35" s="20"/>
    </row>
    <row r="36" spans="2:18" ht="37.5" customHeight="1">
      <c r="B36" s="3"/>
      <c r="C36"/>
      <c r="D36"/>
      <c r="F36"/>
      <c r="G36" s="20"/>
      <c r="H36" s="20"/>
      <c r="I36" s="20"/>
      <c r="J36" s="20"/>
      <c r="K36" s="20"/>
      <c r="L36" s="20"/>
      <c r="P36" s="9"/>
      <c r="R36" s="20"/>
    </row>
    <row r="37" spans="2:18" ht="37.5" customHeight="1">
      <c r="B37" s="3"/>
      <c r="C37"/>
      <c r="D37"/>
      <c r="F37"/>
      <c r="G37" s="20"/>
      <c r="H37" s="20"/>
      <c r="I37" s="20"/>
      <c r="J37" s="20"/>
      <c r="K37" s="20"/>
      <c r="L37" s="20"/>
      <c r="P37" s="9"/>
      <c r="R37" s="20"/>
    </row>
    <row r="38" spans="2:18" ht="37.5" customHeight="1">
      <c r="B38" s="3"/>
      <c r="C38"/>
      <c r="D38"/>
      <c r="F38"/>
      <c r="G38" s="20"/>
      <c r="H38" s="20"/>
      <c r="I38" s="20"/>
      <c r="J38" s="20"/>
      <c r="K38" s="20"/>
      <c r="L38" s="20"/>
      <c r="P38" s="9"/>
      <c r="R38" s="20"/>
    </row>
    <row r="39" spans="2:18" ht="15" hidden="1" customHeight="1"/>
    <row r="40" spans="2:18" ht="15" hidden="1" customHeight="1"/>
    <row r="41" spans="2:18" ht="15" hidden="1" customHeight="1"/>
    <row r="42" spans="2:18" ht="15" hidden="1" customHeight="1"/>
    <row r="43" spans="2:18" ht="15" hidden="1" customHeight="1"/>
    <row r="44" spans="2:18" ht="15" hidden="1" customHeight="1"/>
    <row r="45" spans="2:18" ht="15" hidden="1" customHeight="1"/>
    <row r="46" spans="2:18" ht="15" hidden="1" customHeight="1"/>
    <row r="47" spans="2:18" ht="15" hidden="1" customHeight="1"/>
    <row r="48" spans="2: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ht="15" hidden="1" customHeight="1"/>
  </sheetData>
  <sheetProtection password="DACF" sheet="1" objects="1" scenarios="1" formatCells="0" formatColumns="0" formatRows="0" selectLockedCells="1"/>
  <mergeCells count="11">
    <mergeCell ref="C15:F15"/>
    <mergeCell ref="C7:D7"/>
    <mergeCell ref="F7:G7"/>
    <mergeCell ref="F5:H5"/>
    <mergeCell ref="C4:D4"/>
    <mergeCell ref="C5:D5"/>
    <mergeCell ref="C1:D1"/>
    <mergeCell ref="E1:F1"/>
    <mergeCell ref="G1:H1"/>
    <mergeCell ref="I1:J1"/>
    <mergeCell ref="K1:L1"/>
  </mergeCells>
  <conditionalFormatting sqref="E5">
    <cfRule type="cellIs" dxfId="38" priority="1" operator="greaterThanOrEqual">
      <formula>0.8</formula>
    </cfRule>
    <cfRule type="cellIs" dxfId="37" priority="3" operator="lessThan">
      <formula>0.5</formula>
    </cfRule>
    <cfRule type="cellIs" dxfId="36" priority="4" operator="between">
      <formula>0.5</formula>
      <formula>0.8</formula>
    </cfRule>
  </conditionalFormatting>
  <printOptions verticalCentered="1"/>
  <pageMargins left="0.23622047244094491" right="0.23622047244094491" top="0.74803149606299213" bottom="0.74803149606299213" header="0.31496062992125984" footer="0.31496062992125984"/>
  <pageSetup paperSize="9" scale="79" orientation="landscape" horizontalDpi="4294967292" verticalDpi="4294967292"/>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3"/>
  <dimension ref="A1:AU38"/>
  <sheetViews>
    <sheetView showGridLines="0" zoomScale="90" zoomScaleNormal="90" zoomScalePageLayoutView="90" workbookViewId="0">
      <pane ySplit="4" topLeftCell="A5" activePane="bottomLeft" state="frozen"/>
      <selection pane="bottomLeft" activeCell="F3" sqref="F3"/>
    </sheetView>
  </sheetViews>
  <sheetFormatPr baseColWidth="10" defaultColWidth="0" defaultRowHeight="0" customHeight="1" zeroHeight="1"/>
  <cols>
    <col min="1" max="1" width="2.28515625" style="147" customWidth="1"/>
    <col min="2" max="2" width="1.42578125" style="69" customWidth="1"/>
    <col min="3" max="3" width="50.7109375" style="69" customWidth="1"/>
    <col min="4" max="4" width="16" style="79" customWidth="1"/>
    <col min="5" max="5" width="16" style="69" customWidth="1"/>
    <col min="6" max="6" width="16" style="79" customWidth="1"/>
    <col min="7" max="8" width="16" style="71" customWidth="1"/>
    <col min="9" max="10" width="16.140625" style="70" customWidth="1"/>
    <col min="11" max="11" width="21.85546875" style="70" bestFit="1" customWidth="1"/>
    <col min="12" max="14" width="8.85546875" style="70" customWidth="1"/>
    <col min="15" max="15" width="8.7109375" style="70" customWidth="1"/>
    <col min="16" max="18" width="8.85546875" style="70" customWidth="1"/>
    <col min="19" max="19" width="9.140625" style="70" customWidth="1"/>
    <col min="20" max="48" width="9.140625" style="71" hidden="1" customWidth="1"/>
    <col min="49" max="16384" width="9.140625" style="71" hidden="1"/>
  </cols>
  <sheetData>
    <row r="1" spans="2:17" s="63" customFormat="1" ht="39" customHeight="1">
      <c r="B1" s="260"/>
      <c r="C1" s="291"/>
      <c r="D1" s="291"/>
      <c r="E1" s="291"/>
      <c r="F1" s="291"/>
      <c r="G1" s="291"/>
      <c r="H1" s="291"/>
      <c r="I1" s="291"/>
      <c r="J1" s="291"/>
      <c r="K1" s="291"/>
      <c r="L1" s="291"/>
      <c r="M1" s="64"/>
    </row>
    <row r="2" spans="2:17" s="65" customFormat="1" ht="30" customHeight="1">
      <c r="D2" s="66"/>
      <c r="E2" s="67"/>
      <c r="F2" s="67"/>
      <c r="G2" s="67"/>
      <c r="H2" s="67"/>
      <c r="I2" s="68"/>
      <c r="J2" s="68"/>
      <c r="K2" s="68"/>
      <c r="L2" s="68"/>
      <c r="M2" s="68"/>
      <c r="N2" s="68"/>
      <c r="O2" s="68"/>
      <c r="P2" s="68"/>
      <c r="Q2" s="68"/>
    </row>
    <row r="3" spans="2:17" ht="19.5" customHeight="1" thickBot="1">
      <c r="D3" s="69"/>
      <c r="F3" s="69"/>
    </row>
    <row r="4" spans="2:17" ht="30" customHeight="1" thickTop="1" thickBot="1">
      <c r="C4" s="141" t="s">
        <v>166</v>
      </c>
      <c r="D4" s="141" t="s">
        <v>134</v>
      </c>
      <c r="E4" s="141" t="s">
        <v>135</v>
      </c>
      <c r="F4" s="141" t="s">
        <v>131</v>
      </c>
      <c r="G4" s="141" t="s">
        <v>132</v>
      </c>
      <c r="H4" s="141" t="s">
        <v>137</v>
      </c>
      <c r="I4" s="212" t="s">
        <v>142</v>
      </c>
      <c r="J4" s="141" t="s">
        <v>143</v>
      </c>
      <c r="K4" s="141" t="s">
        <v>144</v>
      </c>
    </row>
    <row r="5" spans="2:17" ht="35.1" customHeight="1" thickTop="1" thickBot="1">
      <c r="C5" s="142" t="str">
        <f>IF(Áreas!C5=0,"",Áreas!C5)</f>
        <v>mercadeo</v>
      </c>
      <c r="D5" s="143">
        <f ca="1">COUNTIFS(PA!$G$5:$G$254,$C5,PA!$K$5:$K$254,D$4)</f>
        <v>0</v>
      </c>
      <c r="E5" s="143">
        <f ca="1">COUNTIFS(PA!$G$5:$G$254,$C5,PA!$K$5:$K$254,E$4)</f>
        <v>0</v>
      </c>
      <c r="F5" s="143">
        <f ca="1">COUNTIFS(PA!$G$5:$G$254,$C5,PA!$K$5:$K$254,F$4)</f>
        <v>0</v>
      </c>
      <c r="G5" s="143">
        <f ca="1">COUNTIFS(PA!$G$5:$G$254,$C5,PA!$K$5:$K$254,G$4)</f>
        <v>0</v>
      </c>
      <c r="H5" s="143">
        <f ca="1">COUNTIFS(PA!$G$5:$G$254,$C5,PA!$K$5:$K$254,H$4)</f>
        <v>0</v>
      </c>
      <c r="I5" s="213">
        <f ca="1">SUM(D5:H5)</f>
        <v>0</v>
      </c>
      <c r="J5" s="143">
        <f ca="1">SUM(D5:G5)</f>
        <v>0</v>
      </c>
      <c r="K5" s="144" t="str">
        <f ca="1">IF(I5=0,"Sem planos de ação",J5/I5)</f>
        <v>Sem planos de ação</v>
      </c>
      <c r="O5" s="75"/>
    </row>
    <row r="6" spans="2:17" ht="35.1" customHeight="1" thickTop="1" thickBot="1">
      <c r="C6" s="142" t="str">
        <f>IF(Áreas!C6=0,"",Áreas!C6)</f>
        <v>finanzas</v>
      </c>
      <c r="D6" s="143">
        <f ca="1">COUNTIFS(PA!$G$5:$G$254,$C6,PA!$K$5:$K$254,D$4)</f>
        <v>0</v>
      </c>
      <c r="E6" s="143">
        <f ca="1">COUNTIFS(PA!$G$5:$G$254,$C6,PA!$K$5:$K$254,E$4)</f>
        <v>0</v>
      </c>
      <c r="F6" s="143">
        <f ca="1">COUNTIFS(PA!$G$5:$G$254,$C6,PA!$K$5:$K$254,F$4)</f>
        <v>0</v>
      </c>
      <c r="G6" s="143">
        <f ca="1">COUNTIFS(PA!$G$5:$G$254,$C6,PA!$K$5:$K$254,G$4)</f>
        <v>0</v>
      </c>
      <c r="H6" s="143">
        <f ca="1">COUNTIFS(PA!$G$5:$G$254,$C6,PA!$K$5:$K$254,H$4)</f>
        <v>0</v>
      </c>
      <c r="I6" s="213">
        <f t="shared" ref="I6:I24" ca="1" si="0">SUM(D6:H6)</f>
        <v>0</v>
      </c>
      <c r="J6" s="143">
        <f t="shared" ref="J6:J24" ca="1" si="1">SUM(D6:G6)</f>
        <v>0</v>
      </c>
      <c r="K6" s="144" t="str">
        <f t="shared" ref="K6:K24" ca="1" si="2">IF(I6=0,"Sem planos de ação",J6/I6)</f>
        <v>Sem planos de ação</v>
      </c>
    </row>
    <row r="7" spans="2:17" ht="35.1" customHeight="1" thickTop="1" thickBot="1">
      <c r="C7" s="142" t="str">
        <f>IF(Áreas!C7=0,"",Áreas!C7)</f>
        <v>comercial</v>
      </c>
      <c r="D7" s="143">
        <f ca="1">COUNTIFS(PA!$G$5:$G$254,$C7,PA!$K$5:$K$254,D$4)</f>
        <v>0</v>
      </c>
      <c r="E7" s="143">
        <f ca="1">COUNTIFS(PA!$G$5:$G$254,$C7,PA!$K$5:$K$254,E$4)</f>
        <v>0</v>
      </c>
      <c r="F7" s="143">
        <f ca="1">COUNTIFS(PA!$G$5:$G$254,$C7,PA!$K$5:$K$254,F$4)</f>
        <v>0</v>
      </c>
      <c r="G7" s="143">
        <f ca="1">COUNTIFS(PA!$G$5:$G$254,$C7,PA!$K$5:$K$254,G$4)</f>
        <v>0</v>
      </c>
      <c r="H7" s="143">
        <f ca="1">COUNTIFS(PA!$G$5:$G$254,$C7,PA!$K$5:$K$254,H$4)</f>
        <v>0</v>
      </c>
      <c r="I7" s="213">
        <f t="shared" ca="1" si="0"/>
        <v>0</v>
      </c>
      <c r="J7" s="143">
        <f t="shared" ca="1" si="1"/>
        <v>0</v>
      </c>
      <c r="K7" s="144" t="str">
        <f t="shared" ca="1" si="2"/>
        <v>Sem planos de ação</v>
      </c>
      <c r="O7" s="75"/>
    </row>
    <row r="8" spans="2:17" ht="35.1" customHeight="1" thickTop="1" thickBot="1">
      <c r="C8" s="142" t="str">
        <f>IF(Áreas!C8=0,"",Áreas!C8)</f>
        <v>Recursos humanos</v>
      </c>
      <c r="D8" s="143">
        <f ca="1">COUNTIFS(PA!$G$5:$G$254,$C8,PA!$K$5:$K$254,D$4)</f>
        <v>0</v>
      </c>
      <c r="E8" s="143">
        <f ca="1">COUNTIFS(PA!$G$5:$G$254,$C8,PA!$K$5:$K$254,E$4)</f>
        <v>0</v>
      </c>
      <c r="F8" s="143">
        <f ca="1">COUNTIFS(PA!$G$5:$G$254,$C8,PA!$K$5:$K$254,F$4)</f>
        <v>0</v>
      </c>
      <c r="G8" s="143">
        <f ca="1">COUNTIFS(PA!$G$5:$G$254,$C8,PA!$K$5:$K$254,G$4)</f>
        <v>0</v>
      </c>
      <c r="H8" s="143">
        <f ca="1">COUNTIFS(PA!$G$5:$G$254,$C8,PA!$K$5:$K$254,H$4)</f>
        <v>0</v>
      </c>
      <c r="I8" s="213">
        <f t="shared" ca="1" si="0"/>
        <v>0</v>
      </c>
      <c r="J8" s="143">
        <f t="shared" ca="1" si="1"/>
        <v>0</v>
      </c>
      <c r="K8" s="144" t="str">
        <f t="shared" ca="1" si="2"/>
        <v>Sem planos de ação</v>
      </c>
      <c r="O8" s="75"/>
    </row>
    <row r="9" spans="2:17" ht="35.1" customHeight="1" thickTop="1" thickBot="1">
      <c r="C9" s="142" t="str">
        <f>IF(Áreas!C9=0,"",Áreas!C9)</f>
        <v>tecnología</v>
      </c>
      <c r="D9" s="143">
        <f ca="1">COUNTIFS(PA!$G$5:$G$254,$C9,PA!$K$5:$K$254,D$4)</f>
        <v>0</v>
      </c>
      <c r="E9" s="143">
        <f ca="1">COUNTIFS(PA!$G$5:$G$254,$C9,PA!$K$5:$K$254,E$4)</f>
        <v>0</v>
      </c>
      <c r="F9" s="143">
        <f ca="1">COUNTIFS(PA!$G$5:$G$254,$C9,PA!$K$5:$K$254,F$4)</f>
        <v>0</v>
      </c>
      <c r="G9" s="143">
        <f ca="1">COUNTIFS(PA!$G$5:$G$254,$C9,PA!$K$5:$K$254,G$4)</f>
        <v>0</v>
      </c>
      <c r="H9" s="143">
        <f ca="1">COUNTIFS(PA!$G$5:$G$254,$C9,PA!$K$5:$K$254,H$4)</f>
        <v>0</v>
      </c>
      <c r="I9" s="213">
        <f t="shared" ca="1" si="0"/>
        <v>0</v>
      </c>
      <c r="J9" s="143">
        <f t="shared" ca="1" si="1"/>
        <v>0</v>
      </c>
      <c r="K9" s="144" t="str">
        <f t="shared" ca="1" si="2"/>
        <v>Sem planos de ação</v>
      </c>
      <c r="O9" s="75"/>
    </row>
    <row r="10" spans="2:17" ht="35.1" customHeight="1" thickTop="1" thickBot="1">
      <c r="C10" s="142" t="str">
        <f>IF(Áreas!C10=0,"",Áreas!C10)</f>
        <v>-</v>
      </c>
      <c r="D10" s="143">
        <f>COUNTIFS(PA!$G$5:$G$254,$C10,PA!$K$5:$K$254,D$4)</f>
        <v>0</v>
      </c>
      <c r="E10" s="143">
        <f>COUNTIFS(PA!$G$5:$G$254,$C10,PA!$K$5:$K$254,E$4)</f>
        <v>0</v>
      </c>
      <c r="F10" s="143">
        <f>COUNTIFS(PA!$G$5:$G$254,$C10,PA!$K$5:$K$254,F$4)</f>
        <v>0</v>
      </c>
      <c r="G10" s="143">
        <f>COUNTIFS(PA!$G$5:$G$254,$C10,PA!$K$5:$K$254,G$4)</f>
        <v>0</v>
      </c>
      <c r="H10" s="143">
        <f>COUNTIFS(PA!$G$5:$G$254,$C10,PA!$K$5:$K$254,H$4)</f>
        <v>0</v>
      </c>
      <c r="I10" s="213">
        <f t="shared" si="0"/>
        <v>0</v>
      </c>
      <c r="J10" s="143">
        <f t="shared" si="1"/>
        <v>0</v>
      </c>
      <c r="K10" s="144" t="str">
        <f t="shared" si="2"/>
        <v>Sem planos de ação</v>
      </c>
    </row>
    <row r="11" spans="2:17" ht="35.1" customHeight="1" thickTop="1" thickBot="1">
      <c r="C11" s="142" t="str">
        <f>IF(Áreas!C11=0,"",Áreas!C11)</f>
        <v>-</v>
      </c>
      <c r="D11" s="143">
        <f>COUNTIFS(PA!$G$5:$G$254,$C11,PA!$K$5:$K$254,D$4)</f>
        <v>0</v>
      </c>
      <c r="E11" s="143">
        <f>COUNTIFS(PA!$G$5:$G$254,$C11,PA!$K$5:$K$254,E$4)</f>
        <v>0</v>
      </c>
      <c r="F11" s="143">
        <f>COUNTIFS(PA!$G$5:$G$254,$C11,PA!$K$5:$K$254,F$4)</f>
        <v>0</v>
      </c>
      <c r="G11" s="143">
        <f>COUNTIFS(PA!$G$5:$G$254,$C11,PA!$K$5:$K$254,G$4)</f>
        <v>0</v>
      </c>
      <c r="H11" s="143">
        <f>COUNTIFS(PA!$G$5:$G$254,$C11,PA!$K$5:$K$254,H$4)</f>
        <v>0</v>
      </c>
      <c r="I11" s="213">
        <f t="shared" si="0"/>
        <v>0</v>
      </c>
      <c r="J11" s="143">
        <f t="shared" si="1"/>
        <v>0</v>
      </c>
      <c r="K11" s="144" t="str">
        <f t="shared" si="2"/>
        <v>Sem planos de ação</v>
      </c>
    </row>
    <row r="12" spans="2:17" ht="35.1" customHeight="1" thickTop="1" thickBot="1">
      <c r="C12" s="142" t="str">
        <f>IF(Áreas!C12=0,"",Áreas!C12)</f>
        <v>-</v>
      </c>
      <c r="D12" s="143">
        <f>COUNTIFS(PA!$G$5:$G$254,$C12,PA!$K$5:$K$254,D$4)</f>
        <v>0</v>
      </c>
      <c r="E12" s="143">
        <f>COUNTIFS(PA!$G$5:$G$254,$C12,PA!$K$5:$K$254,E$4)</f>
        <v>0</v>
      </c>
      <c r="F12" s="143">
        <f>COUNTIFS(PA!$G$5:$G$254,$C12,PA!$K$5:$K$254,F$4)</f>
        <v>0</v>
      </c>
      <c r="G12" s="143">
        <f>COUNTIFS(PA!$G$5:$G$254,$C12,PA!$K$5:$K$254,G$4)</f>
        <v>0</v>
      </c>
      <c r="H12" s="143">
        <f>COUNTIFS(PA!$G$5:$G$254,$C12,PA!$K$5:$K$254,H$4)</f>
        <v>0</v>
      </c>
      <c r="I12" s="213">
        <f t="shared" si="0"/>
        <v>0</v>
      </c>
      <c r="J12" s="143">
        <f t="shared" si="1"/>
        <v>0</v>
      </c>
      <c r="K12" s="144" t="str">
        <f t="shared" si="2"/>
        <v>Sem planos de ação</v>
      </c>
    </row>
    <row r="13" spans="2:17" ht="35.1" customHeight="1" thickTop="1" thickBot="1">
      <c r="C13" s="142" t="str">
        <f>IF(Áreas!C13=0,"",Áreas!C13)</f>
        <v>-</v>
      </c>
      <c r="D13" s="143">
        <f>COUNTIFS(PA!$G$5:$G$254,$C13,PA!$K$5:$K$254,D$4)</f>
        <v>0</v>
      </c>
      <c r="E13" s="143">
        <f>COUNTIFS(PA!$G$5:$G$254,$C13,PA!$K$5:$K$254,E$4)</f>
        <v>0</v>
      </c>
      <c r="F13" s="143">
        <f>COUNTIFS(PA!$G$5:$G$254,$C13,PA!$K$5:$K$254,F$4)</f>
        <v>0</v>
      </c>
      <c r="G13" s="143">
        <f>COUNTIFS(PA!$G$5:$G$254,$C13,PA!$K$5:$K$254,G$4)</f>
        <v>0</v>
      </c>
      <c r="H13" s="143">
        <f>COUNTIFS(PA!$G$5:$G$254,$C13,PA!$K$5:$K$254,H$4)</f>
        <v>0</v>
      </c>
      <c r="I13" s="213">
        <f t="shared" si="0"/>
        <v>0</v>
      </c>
      <c r="J13" s="143">
        <f t="shared" si="1"/>
        <v>0</v>
      </c>
      <c r="K13" s="144" t="str">
        <f t="shared" si="2"/>
        <v>Sem planos de ação</v>
      </c>
    </row>
    <row r="14" spans="2:17" ht="35.1" customHeight="1" thickTop="1" thickBot="1">
      <c r="C14" s="142" t="str">
        <f>IF(Áreas!C14=0,"",Áreas!C14)</f>
        <v>-</v>
      </c>
      <c r="D14" s="143">
        <f>COUNTIFS(PA!$G$5:$G$254,$C14,PA!$K$5:$K$254,D$4)</f>
        <v>0</v>
      </c>
      <c r="E14" s="143">
        <f>COUNTIFS(PA!$G$5:$G$254,$C14,PA!$K$5:$K$254,E$4)</f>
        <v>0</v>
      </c>
      <c r="F14" s="143">
        <f>COUNTIFS(PA!$G$5:$G$254,$C14,PA!$K$5:$K$254,F$4)</f>
        <v>0</v>
      </c>
      <c r="G14" s="143">
        <f>COUNTIFS(PA!$G$5:$G$254,$C14,PA!$K$5:$K$254,G$4)</f>
        <v>0</v>
      </c>
      <c r="H14" s="143">
        <f>COUNTIFS(PA!$G$5:$G$254,$C14,PA!$K$5:$K$254,H$4)</f>
        <v>0</v>
      </c>
      <c r="I14" s="213">
        <f t="shared" si="0"/>
        <v>0</v>
      </c>
      <c r="J14" s="143">
        <f t="shared" si="1"/>
        <v>0</v>
      </c>
      <c r="K14" s="144" t="str">
        <f t="shared" si="2"/>
        <v>Sem planos de ação</v>
      </c>
    </row>
    <row r="15" spans="2:17" ht="35.1" customHeight="1" thickTop="1" thickBot="1">
      <c r="C15" s="142" t="str">
        <f>IF(Áreas!C15=0,"",Áreas!C15)</f>
        <v>-</v>
      </c>
      <c r="D15" s="143">
        <f>COUNTIFS(PA!$G$5:$G$254,$C15,PA!$K$5:$K$254,D$4)</f>
        <v>0</v>
      </c>
      <c r="E15" s="143">
        <f>COUNTIFS(PA!$G$5:$G$254,$C15,PA!$K$5:$K$254,E$4)</f>
        <v>0</v>
      </c>
      <c r="F15" s="143">
        <f>COUNTIFS(PA!$G$5:$G$254,$C15,PA!$K$5:$K$254,F$4)</f>
        <v>0</v>
      </c>
      <c r="G15" s="143">
        <f>COUNTIFS(PA!$G$5:$G$254,$C15,PA!$K$5:$K$254,G$4)</f>
        <v>0</v>
      </c>
      <c r="H15" s="143">
        <f>COUNTIFS(PA!$G$5:$G$254,$C15,PA!$K$5:$K$254,H$4)</f>
        <v>0</v>
      </c>
      <c r="I15" s="213">
        <f t="shared" si="0"/>
        <v>0</v>
      </c>
      <c r="J15" s="143">
        <f t="shared" si="1"/>
        <v>0</v>
      </c>
      <c r="K15" s="144" t="str">
        <f t="shared" si="2"/>
        <v>Sem planos de ação</v>
      </c>
    </row>
    <row r="16" spans="2:17" ht="35.1" customHeight="1" thickTop="1" thickBot="1">
      <c r="C16" s="142" t="str">
        <f>IF(Áreas!C16=0,"",Áreas!C16)</f>
        <v>-</v>
      </c>
      <c r="D16" s="143">
        <f>COUNTIFS(PA!$G$5:$G$254,$C16,PA!$K$5:$K$254,D$4)</f>
        <v>0</v>
      </c>
      <c r="E16" s="143">
        <f>COUNTIFS(PA!$G$5:$G$254,$C16,PA!$K$5:$K$254,E$4)</f>
        <v>0</v>
      </c>
      <c r="F16" s="143">
        <f>COUNTIFS(PA!$G$5:$G$254,$C16,PA!$K$5:$K$254,F$4)</f>
        <v>0</v>
      </c>
      <c r="G16" s="143">
        <f>COUNTIFS(PA!$G$5:$G$254,$C16,PA!$K$5:$K$254,G$4)</f>
        <v>0</v>
      </c>
      <c r="H16" s="143">
        <f>COUNTIFS(PA!$G$5:$G$254,$C16,PA!$K$5:$K$254,H$4)</f>
        <v>0</v>
      </c>
      <c r="I16" s="213">
        <f t="shared" si="0"/>
        <v>0</v>
      </c>
      <c r="J16" s="143">
        <f t="shared" si="1"/>
        <v>0</v>
      </c>
      <c r="K16" s="144" t="str">
        <f t="shared" si="2"/>
        <v>Sem planos de ação</v>
      </c>
    </row>
    <row r="17" spans="1:47" ht="35.1" customHeight="1" thickTop="1" thickBot="1">
      <c r="C17" s="142" t="str">
        <f>IF(Áreas!C17=0,"",Áreas!C17)</f>
        <v>-</v>
      </c>
      <c r="D17" s="143">
        <f>COUNTIFS(PA!$G$5:$G$254,$C17,PA!$K$5:$K$254,D$4)</f>
        <v>0</v>
      </c>
      <c r="E17" s="143">
        <f>COUNTIFS(PA!$G$5:$G$254,$C17,PA!$K$5:$K$254,E$4)</f>
        <v>0</v>
      </c>
      <c r="F17" s="143">
        <f>COUNTIFS(PA!$G$5:$G$254,$C17,PA!$K$5:$K$254,F$4)</f>
        <v>0</v>
      </c>
      <c r="G17" s="143">
        <f>COUNTIFS(PA!$G$5:$G$254,$C17,PA!$K$5:$K$254,G$4)</f>
        <v>0</v>
      </c>
      <c r="H17" s="143">
        <f>COUNTIFS(PA!$G$5:$G$254,$C17,PA!$K$5:$K$254,H$4)</f>
        <v>0</v>
      </c>
      <c r="I17" s="213">
        <f t="shared" si="0"/>
        <v>0</v>
      </c>
      <c r="J17" s="143">
        <f t="shared" si="1"/>
        <v>0</v>
      </c>
      <c r="K17" s="144" t="str">
        <f t="shared" si="2"/>
        <v>Sem planos de ação</v>
      </c>
    </row>
    <row r="18" spans="1:47" ht="35.1" customHeight="1" thickTop="1" thickBot="1">
      <c r="C18" s="142" t="str">
        <f>IF(Áreas!C18=0,"",Áreas!C18)</f>
        <v>-</v>
      </c>
      <c r="D18" s="143">
        <f>COUNTIFS(PA!$G$5:$G$254,$C18,PA!$K$5:$K$254,D$4)</f>
        <v>0</v>
      </c>
      <c r="E18" s="143">
        <f>COUNTIFS(PA!$G$5:$G$254,$C18,PA!$K$5:$K$254,E$4)</f>
        <v>0</v>
      </c>
      <c r="F18" s="143">
        <f>COUNTIFS(PA!$G$5:$G$254,$C18,PA!$K$5:$K$254,F$4)</f>
        <v>0</v>
      </c>
      <c r="G18" s="143">
        <f>COUNTIFS(PA!$G$5:$G$254,$C18,PA!$K$5:$K$254,G$4)</f>
        <v>0</v>
      </c>
      <c r="H18" s="143">
        <f>COUNTIFS(PA!$G$5:$G$254,$C18,PA!$K$5:$K$254,H$4)</f>
        <v>0</v>
      </c>
      <c r="I18" s="213">
        <f t="shared" si="0"/>
        <v>0</v>
      </c>
      <c r="J18" s="143">
        <f t="shared" si="1"/>
        <v>0</v>
      </c>
      <c r="K18" s="144" t="str">
        <f t="shared" si="2"/>
        <v>Sem planos de ação</v>
      </c>
    </row>
    <row r="19" spans="1:47" ht="35.1" customHeight="1" thickTop="1" thickBot="1">
      <c r="C19" s="142" t="str">
        <f>IF(Áreas!C19=0,"",Áreas!C19)</f>
        <v>-</v>
      </c>
      <c r="D19" s="143">
        <f>COUNTIFS(PA!$G$5:$G$254,$C19,PA!$K$5:$K$254,D$4)</f>
        <v>0</v>
      </c>
      <c r="E19" s="143">
        <f>COUNTIFS(PA!$G$5:$G$254,$C19,PA!$K$5:$K$254,E$4)</f>
        <v>0</v>
      </c>
      <c r="F19" s="143">
        <f>COUNTIFS(PA!$G$5:$G$254,$C19,PA!$K$5:$K$254,F$4)</f>
        <v>0</v>
      </c>
      <c r="G19" s="143">
        <f>COUNTIFS(PA!$G$5:$G$254,$C19,PA!$K$5:$K$254,G$4)</f>
        <v>0</v>
      </c>
      <c r="H19" s="143">
        <f>COUNTIFS(PA!$G$5:$G$254,$C19,PA!$K$5:$K$254,H$4)</f>
        <v>0</v>
      </c>
      <c r="I19" s="213">
        <f t="shared" si="0"/>
        <v>0</v>
      </c>
      <c r="J19" s="143">
        <f t="shared" si="1"/>
        <v>0</v>
      </c>
      <c r="K19" s="144" t="str">
        <f t="shared" si="2"/>
        <v>Sem planos de ação</v>
      </c>
    </row>
    <row r="20" spans="1:47" s="70" customFormat="1" ht="35.1" customHeight="1" thickTop="1" thickBot="1">
      <c r="A20" s="148"/>
      <c r="B20" s="69"/>
      <c r="C20" s="142" t="str">
        <f>IF(Áreas!C20=0,"",Áreas!C20)</f>
        <v>-</v>
      </c>
      <c r="D20" s="143">
        <f>COUNTIFS(PA!$G$5:$G$254,$C20,PA!$K$5:$K$254,D$4)</f>
        <v>0</v>
      </c>
      <c r="E20" s="143">
        <f>COUNTIFS(PA!$G$5:$G$254,$C20,PA!$K$5:$K$254,E$4)</f>
        <v>0</v>
      </c>
      <c r="F20" s="143">
        <f>COUNTIFS(PA!$G$5:$G$254,$C20,PA!$K$5:$K$254,F$4)</f>
        <v>0</v>
      </c>
      <c r="G20" s="143">
        <f>COUNTIFS(PA!$G$5:$G$254,$C20,PA!$K$5:$K$254,G$4)</f>
        <v>0</v>
      </c>
      <c r="H20" s="143">
        <f>COUNTIFS(PA!$G$5:$G$254,$C20,PA!$K$5:$K$254,H$4)</f>
        <v>0</v>
      </c>
      <c r="I20" s="213">
        <f t="shared" si="0"/>
        <v>0</v>
      </c>
      <c r="J20" s="143">
        <f t="shared" si="1"/>
        <v>0</v>
      </c>
      <c r="K20" s="144" t="str">
        <f t="shared" si="2"/>
        <v>Sem planos de ação</v>
      </c>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row>
    <row r="21" spans="1:47" s="70" customFormat="1" ht="35.1" customHeight="1" thickTop="1" thickBot="1">
      <c r="A21" s="148"/>
      <c r="B21" s="69"/>
      <c r="C21" s="142" t="str">
        <f>IF(Áreas!C21=0,"",Áreas!C21)</f>
        <v>-</v>
      </c>
      <c r="D21" s="143">
        <f>COUNTIFS(PA!$G$5:$G$254,$C21,PA!$K$5:$K$254,D$4)</f>
        <v>0</v>
      </c>
      <c r="E21" s="143">
        <f>COUNTIFS(PA!$G$5:$G$254,$C21,PA!$K$5:$K$254,E$4)</f>
        <v>0</v>
      </c>
      <c r="F21" s="143">
        <f>COUNTIFS(PA!$G$5:$G$254,$C21,PA!$K$5:$K$254,F$4)</f>
        <v>0</v>
      </c>
      <c r="G21" s="143">
        <f>COUNTIFS(PA!$G$5:$G$254,$C21,PA!$K$5:$K$254,G$4)</f>
        <v>0</v>
      </c>
      <c r="H21" s="143">
        <f>COUNTIFS(PA!$G$5:$G$254,$C21,PA!$K$5:$K$254,H$4)</f>
        <v>0</v>
      </c>
      <c r="I21" s="213">
        <f t="shared" si="0"/>
        <v>0</v>
      </c>
      <c r="J21" s="143">
        <f t="shared" si="1"/>
        <v>0</v>
      </c>
      <c r="K21" s="144" t="str">
        <f t="shared" si="2"/>
        <v>Sem planos de ação</v>
      </c>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row>
    <row r="22" spans="1:47" s="70" customFormat="1" ht="35.1" customHeight="1" thickTop="1" thickBot="1">
      <c r="A22" s="148"/>
      <c r="B22" s="69"/>
      <c r="C22" s="142" t="str">
        <f>IF(Áreas!C22=0,"",Áreas!C22)</f>
        <v>-</v>
      </c>
      <c r="D22" s="143">
        <f>COUNTIFS(PA!$G$5:$G$254,$C22,PA!$K$5:$K$254,D$4)</f>
        <v>0</v>
      </c>
      <c r="E22" s="143">
        <f>COUNTIFS(PA!$G$5:$G$254,$C22,PA!$K$5:$K$254,E$4)</f>
        <v>0</v>
      </c>
      <c r="F22" s="143">
        <f>COUNTIFS(PA!$G$5:$G$254,$C22,PA!$K$5:$K$254,F$4)</f>
        <v>0</v>
      </c>
      <c r="G22" s="143">
        <f>COUNTIFS(PA!$G$5:$G$254,$C22,PA!$K$5:$K$254,G$4)</f>
        <v>0</v>
      </c>
      <c r="H22" s="143">
        <f>COUNTIFS(PA!$G$5:$G$254,$C22,PA!$K$5:$K$254,H$4)</f>
        <v>0</v>
      </c>
      <c r="I22" s="213">
        <f t="shared" si="0"/>
        <v>0</v>
      </c>
      <c r="J22" s="143">
        <f t="shared" si="1"/>
        <v>0</v>
      </c>
      <c r="K22" s="144" t="str">
        <f t="shared" si="2"/>
        <v>Sem planos de ação</v>
      </c>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row>
    <row r="23" spans="1:47" s="70" customFormat="1" ht="35.1" customHeight="1" thickTop="1" thickBot="1">
      <c r="A23" s="148"/>
      <c r="B23" s="69"/>
      <c r="C23" s="142" t="str">
        <f>IF(Áreas!C23=0,"",Áreas!C23)</f>
        <v>-</v>
      </c>
      <c r="D23" s="143">
        <f>COUNTIFS(PA!$G$5:$G$254,$C23,PA!$K$5:$K$254,D$4)</f>
        <v>0</v>
      </c>
      <c r="E23" s="143">
        <f>COUNTIFS(PA!$G$5:$G$254,$C23,PA!$K$5:$K$254,E$4)</f>
        <v>0</v>
      </c>
      <c r="F23" s="143">
        <f>COUNTIFS(PA!$G$5:$G$254,$C23,PA!$K$5:$K$254,F$4)</f>
        <v>0</v>
      </c>
      <c r="G23" s="143">
        <f>COUNTIFS(PA!$G$5:$G$254,$C23,PA!$K$5:$K$254,G$4)</f>
        <v>0</v>
      </c>
      <c r="H23" s="143">
        <f>COUNTIFS(PA!$G$5:$G$254,$C23,PA!$K$5:$K$254,H$4)</f>
        <v>0</v>
      </c>
      <c r="I23" s="213">
        <f t="shared" si="0"/>
        <v>0</v>
      </c>
      <c r="J23" s="143">
        <f t="shared" si="1"/>
        <v>0</v>
      </c>
      <c r="K23" s="144" t="str">
        <f t="shared" si="2"/>
        <v>Sem planos de ação</v>
      </c>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row>
    <row r="24" spans="1:47" s="70" customFormat="1" ht="35.1" customHeight="1" thickTop="1" thickBot="1">
      <c r="A24" s="148"/>
      <c r="B24" s="69"/>
      <c r="C24" s="142" t="str">
        <f>IF(Áreas!C24=0,"",Áreas!C24)</f>
        <v>-</v>
      </c>
      <c r="D24" s="143">
        <f>COUNTIFS(PA!$G$5:$G$254,$C24,PA!$K$5:$K$254,D$4)</f>
        <v>0</v>
      </c>
      <c r="E24" s="143">
        <f>COUNTIFS(PA!$G$5:$G$254,$C24,PA!$K$5:$K$254,E$4)</f>
        <v>0</v>
      </c>
      <c r="F24" s="143">
        <f>COUNTIFS(PA!$G$5:$G$254,$C24,PA!$K$5:$K$254,F$4)</f>
        <v>0</v>
      </c>
      <c r="G24" s="143">
        <f>COUNTIFS(PA!$G$5:$G$254,$C24,PA!$K$5:$K$254,G$4)</f>
        <v>0</v>
      </c>
      <c r="H24" s="143">
        <f>COUNTIFS(PA!$G$5:$G$254,$C24,PA!$K$5:$K$254,H$4)</f>
        <v>0</v>
      </c>
      <c r="I24" s="213">
        <f t="shared" si="0"/>
        <v>0</v>
      </c>
      <c r="J24" s="143">
        <f t="shared" si="1"/>
        <v>0</v>
      </c>
      <c r="K24" s="144" t="str">
        <f t="shared" si="2"/>
        <v>Sem planos de ação</v>
      </c>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row>
    <row r="25" spans="1:47" s="146" customFormat="1" ht="35.1" customHeight="1" thickTop="1">
      <c r="A25" s="128"/>
      <c r="B25" s="69"/>
      <c r="C25" s="69"/>
      <c r="D25" s="79"/>
      <c r="E25" s="69"/>
      <c r="F25" s="79"/>
      <c r="G25" s="71"/>
      <c r="H25" s="71"/>
      <c r="I25" s="70"/>
      <c r="J25" s="70"/>
      <c r="K25" s="70"/>
      <c r="L25" s="70"/>
      <c r="M25" s="70"/>
      <c r="N25" s="70"/>
      <c r="O25" s="70"/>
      <c r="P25" s="70"/>
      <c r="Q25" s="70"/>
      <c r="R25" s="70"/>
      <c r="S25" s="70"/>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row>
    <row r="26" spans="1:47" s="146" customFormat="1" ht="35.1" customHeight="1">
      <c r="A26" s="128"/>
      <c r="B26" s="69"/>
      <c r="C26" s="69"/>
      <c r="D26" s="79"/>
      <c r="E26" s="69"/>
      <c r="F26" s="79"/>
      <c r="G26" s="71"/>
      <c r="H26" s="71"/>
      <c r="I26" s="70"/>
      <c r="J26" s="70"/>
      <c r="K26" s="70"/>
      <c r="L26" s="70"/>
      <c r="M26" s="70"/>
      <c r="N26" s="70"/>
      <c r="O26" s="70"/>
      <c r="P26" s="70"/>
      <c r="Q26" s="70"/>
      <c r="R26" s="70"/>
      <c r="S26" s="70"/>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row>
    <row r="27" spans="1:47" s="146" customFormat="1" ht="35.1" customHeight="1">
      <c r="A27" s="128"/>
      <c r="B27" s="69"/>
      <c r="C27" s="69"/>
      <c r="D27" s="79"/>
      <c r="E27" s="69"/>
      <c r="F27" s="79"/>
      <c r="G27" s="71"/>
      <c r="H27" s="71"/>
      <c r="I27" s="70"/>
      <c r="J27" s="70"/>
      <c r="K27" s="70"/>
      <c r="L27" s="70"/>
      <c r="M27" s="70"/>
      <c r="N27" s="70"/>
      <c r="O27" s="70"/>
      <c r="P27" s="70"/>
      <c r="Q27" s="70"/>
      <c r="R27" s="70"/>
      <c r="S27" s="70"/>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row>
    <row r="28" spans="1:47" s="146" customFormat="1" ht="35.1" customHeight="1">
      <c r="A28" s="128"/>
      <c r="B28" s="69"/>
      <c r="C28" s="69"/>
      <c r="D28" s="79"/>
      <c r="E28" s="69"/>
      <c r="F28" s="79"/>
      <c r="G28" s="71"/>
      <c r="H28" s="71"/>
      <c r="I28" s="70"/>
      <c r="J28" s="70"/>
      <c r="K28" s="70"/>
      <c r="L28" s="70"/>
      <c r="M28" s="70"/>
      <c r="N28" s="70"/>
      <c r="O28" s="70"/>
      <c r="P28" s="70"/>
      <c r="Q28" s="70"/>
      <c r="R28" s="70"/>
      <c r="S28" s="70"/>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row>
    <row r="29" spans="1:47" s="146" customFormat="1" ht="35.1" customHeight="1">
      <c r="A29" s="128"/>
      <c r="B29" s="69"/>
      <c r="C29" s="69"/>
      <c r="D29" s="79"/>
      <c r="E29" s="69"/>
      <c r="F29" s="79"/>
      <c r="G29" s="71"/>
      <c r="H29" s="71"/>
      <c r="I29" s="70"/>
      <c r="J29" s="70"/>
      <c r="K29" s="70"/>
      <c r="L29" s="70"/>
      <c r="M29" s="70"/>
      <c r="N29" s="70"/>
      <c r="O29" s="70"/>
      <c r="P29" s="70"/>
      <c r="Q29" s="70"/>
      <c r="R29" s="70"/>
      <c r="S29" s="70"/>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row>
    <row r="30" spans="1:47" s="146" customFormat="1" ht="35.1" customHeight="1">
      <c r="A30" s="128"/>
      <c r="B30" s="69"/>
      <c r="C30" s="69"/>
      <c r="D30" s="79"/>
      <c r="E30" s="69"/>
      <c r="F30" s="79"/>
      <c r="G30" s="71"/>
      <c r="H30" s="71"/>
      <c r="I30" s="70"/>
      <c r="J30" s="70"/>
      <c r="K30" s="70"/>
      <c r="L30" s="70"/>
      <c r="M30" s="70"/>
      <c r="N30" s="70"/>
      <c r="O30" s="70"/>
      <c r="P30" s="70"/>
      <c r="Q30" s="70"/>
      <c r="R30" s="70"/>
      <c r="S30" s="70"/>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row>
    <row r="31" spans="1:47" s="146" customFormat="1" ht="35.1" customHeight="1">
      <c r="A31" s="128"/>
      <c r="B31" s="69"/>
      <c r="C31" s="69"/>
      <c r="D31" s="79"/>
      <c r="E31" s="69"/>
      <c r="F31" s="79"/>
      <c r="G31" s="71"/>
      <c r="H31" s="71"/>
      <c r="I31" s="70"/>
      <c r="J31" s="70"/>
      <c r="K31" s="70"/>
      <c r="L31" s="70"/>
      <c r="M31" s="70"/>
      <c r="N31" s="70"/>
      <c r="O31" s="70"/>
      <c r="P31" s="70"/>
      <c r="Q31" s="70"/>
      <c r="R31" s="70"/>
      <c r="S31" s="70"/>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row>
    <row r="32" spans="1:47" s="146" customFormat="1" ht="35.1" customHeight="1">
      <c r="A32" s="128"/>
      <c r="B32" s="69"/>
      <c r="C32" s="69"/>
      <c r="D32" s="79"/>
      <c r="E32" s="69"/>
      <c r="F32" s="79"/>
      <c r="G32" s="71"/>
      <c r="H32" s="71"/>
      <c r="I32" s="70"/>
      <c r="J32" s="70"/>
      <c r="K32" s="70"/>
      <c r="L32" s="70"/>
      <c r="M32" s="70"/>
      <c r="N32" s="70"/>
      <c r="O32" s="70"/>
      <c r="P32" s="70"/>
      <c r="Q32" s="70"/>
      <c r="R32" s="70"/>
      <c r="S32" s="70"/>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row>
    <row r="33" spans="1:47" s="146" customFormat="1" ht="35.1" customHeight="1">
      <c r="A33" s="128"/>
      <c r="B33" s="69"/>
      <c r="C33" s="69"/>
      <c r="D33" s="79"/>
      <c r="E33" s="69"/>
      <c r="F33" s="79"/>
      <c r="G33" s="71"/>
      <c r="H33" s="71"/>
      <c r="I33" s="70"/>
      <c r="J33" s="70"/>
      <c r="K33" s="70"/>
      <c r="L33" s="70"/>
      <c r="M33" s="70"/>
      <c r="N33" s="70"/>
      <c r="O33" s="70"/>
      <c r="P33" s="70"/>
      <c r="Q33" s="70"/>
      <c r="R33" s="70"/>
      <c r="S33" s="70"/>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row>
    <row r="34" spans="1:47" s="146" customFormat="1" ht="35.1" customHeight="1">
      <c r="A34" s="128"/>
      <c r="B34" s="69"/>
      <c r="C34" s="69"/>
      <c r="D34" s="79"/>
      <c r="E34" s="69"/>
      <c r="F34" s="79"/>
      <c r="G34" s="71"/>
      <c r="H34" s="71"/>
      <c r="I34" s="70"/>
      <c r="J34" s="70"/>
      <c r="K34" s="70"/>
      <c r="L34" s="70"/>
      <c r="M34" s="70"/>
      <c r="N34" s="70"/>
      <c r="O34" s="70"/>
      <c r="P34" s="70"/>
      <c r="Q34" s="70"/>
      <c r="R34" s="70"/>
      <c r="S34" s="70"/>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row>
    <row r="35" spans="1:47" s="146" customFormat="1" ht="35.1" customHeight="1">
      <c r="A35" s="128"/>
      <c r="B35" s="69"/>
      <c r="C35" s="69"/>
      <c r="D35" s="79"/>
      <c r="E35" s="69"/>
      <c r="F35" s="79"/>
      <c r="G35" s="71"/>
      <c r="H35" s="71"/>
      <c r="I35" s="70"/>
      <c r="J35" s="70"/>
      <c r="K35" s="70"/>
      <c r="L35" s="70"/>
      <c r="M35" s="70"/>
      <c r="N35" s="70"/>
      <c r="O35" s="70"/>
      <c r="P35" s="70"/>
      <c r="Q35" s="70"/>
      <c r="R35" s="70"/>
      <c r="S35" s="70"/>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row>
    <row r="36" spans="1:47" s="146" customFormat="1" ht="35.1" customHeight="1">
      <c r="A36" s="128"/>
      <c r="B36" s="69"/>
      <c r="C36" s="69"/>
      <c r="D36" s="79"/>
      <c r="E36" s="69"/>
      <c r="F36" s="79"/>
      <c r="G36" s="71"/>
      <c r="H36" s="71"/>
      <c r="I36" s="70"/>
      <c r="J36" s="70"/>
      <c r="K36" s="70"/>
      <c r="L36" s="70"/>
      <c r="M36" s="70"/>
      <c r="N36" s="70"/>
      <c r="O36" s="70"/>
      <c r="P36" s="70"/>
      <c r="Q36" s="70"/>
      <c r="R36" s="70"/>
      <c r="S36" s="70"/>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row>
    <row r="37" spans="1:47" s="146" customFormat="1" ht="35.1" customHeight="1">
      <c r="A37" s="128"/>
      <c r="B37" s="69"/>
      <c r="C37" s="69"/>
      <c r="D37" s="79"/>
      <c r="E37" s="69"/>
      <c r="F37" s="79"/>
      <c r="G37" s="71"/>
      <c r="H37" s="71"/>
      <c r="I37" s="70"/>
      <c r="J37" s="70"/>
      <c r="K37" s="70"/>
      <c r="L37" s="70"/>
      <c r="M37" s="70"/>
      <c r="N37" s="70"/>
      <c r="O37" s="70"/>
      <c r="P37" s="70"/>
      <c r="Q37" s="70"/>
      <c r="R37" s="70"/>
      <c r="S37" s="70"/>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row>
    <row r="38" spans="1:47" s="146" customFormat="1" ht="35.1" customHeight="1">
      <c r="A38" s="128"/>
      <c r="B38" s="69"/>
      <c r="C38" s="69"/>
      <c r="D38" s="79"/>
      <c r="E38" s="69"/>
      <c r="F38" s="79"/>
      <c r="G38" s="71"/>
      <c r="H38" s="71"/>
      <c r="I38" s="70"/>
      <c r="J38" s="70"/>
      <c r="K38" s="70"/>
      <c r="L38" s="70"/>
      <c r="M38" s="70"/>
      <c r="N38" s="70"/>
      <c r="O38" s="70"/>
      <c r="P38" s="70"/>
      <c r="Q38" s="70"/>
      <c r="R38" s="70"/>
      <c r="S38" s="70"/>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row>
  </sheetData>
  <sheetProtection password="DACF" sheet="1" objects="1" scenarios="1" formatCells="0" formatColumns="0" formatRows="0" selectLockedCells="1"/>
  <autoFilter ref="C4:K4" xr:uid="{00000000-0009-0000-0000-00000C000000}"/>
  <mergeCells count="5">
    <mergeCell ref="C1:D1"/>
    <mergeCell ref="E1:F1"/>
    <mergeCell ref="G1:H1"/>
    <mergeCell ref="I1:J1"/>
    <mergeCell ref="K1:L1"/>
  </mergeCells>
  <conditionalFormatting sqref="K5:K24">
    <cfRule type="containsText" dxfId="35" priority="3" operator="containsText" text="Sem">
      <formula>NOT(ISERROR(SEARCH("Sem",K5)))</formula>
    </cfRule>
    <cfRule type="cellIs" dxfId="34" priority="4" operator="lessThan">
      <formula>0.5</formula>
    </cfRule>
    <cfRule type="cellIs" dxfId="33" priority="5" operator="greaterThanOrEqual">
      <formula>0.8</formula>
    </cfRule>
    <cfRule type="cellIs" dxfId="32" priority="6" operator="between">
      <formula>0.5</formula>
      <formula>0.8</formula>
    </cfRule>
  </conditionalFormatting>
  <conditionalFormatting sqref="C5:K24">
    <cfRule type="expression" dxfId="31" priority="2" stopIfTrue="1">
      <formula>$C5=""</formula>
    </cfRule>
  </conditionalFormatting>
  <conditionalFormatting sqref="D5:K24">
    <cfRule type="expression" dxfId="30" priority="1">
      <formula>$C5&lt;&gt;""</formula>
    </cfRule>
  </conditionalFormatting>
  <printOptions verticalCentered="1"/>
  <pageMargins left="0.23622047244094491" right="0.23622047244094491" top="0.74803149606299213" bottom="0.74803149606299213" header="0.31496062992125984" footer="0.31496062992125984"/>
  <pageSetup paperSize="9" scale="69" orientation="landscape" horizontalDpi="4294967292" verticalDpi="4294967292"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4"/>
  <dimension ref="A1:AU71"/>
  <sheetViews>
    <sheetView showGridLines="0" zoomScale="90" zoomScaleNormal="90" zoomScalePageLayoutView="90" workbookViewId="0">
      <pane ySplit="4" topLeftCell="A5" activePane="bottomLeft" state="frozen"/>
      <selection pane="bottomLeft" activeCell="H3" sqref="H3"/>
    </sheetView>
  </sheetViews>
  <sheetFormatPr baseColWidth="10" defaultColWidth="0" defaultRowHeight="0" customHeight="1" zeroHeight="1"/>
  <cols>
    <col min="1" max="1" width="2.28515625" style="147" customWidth="1"/>
    <col min="2" max="2" width="1.42578125" style="69" customWidth="1"/>
    <col min="3" max="3" width="50.7109375" style="69" customWidth="1"/>
    <col min="4" max="4" width="16" style="79" customWidth="1"/>
    <col min="5" max="5" width="16" style="69" customWidth="1"/>
    <col min="6" max="6" width="16" style="79" customWidth="1"/>
    <col min="7" max="8" width="16" style="71" customWidth="1"/>
    <col min="9" max="10" width="16.140625" style="70" customWidth="1"/>
    <col min="11" max="11" width="21.85546875" style="70" bestFit="1" customWidth="1"/>
    <col min="12" max="14" width="8.85546875" style="70" customWidth="1"/>
    <col min="15" max="15" width="8.7109375" style="70" customWidth="1"/>
    <col min="16" max="18" width="8.85546875" style="70" customWidth="1"/>
    <col min="19" max="19" width="9.140625" style="70" customWidth="1"/>
    <col min="20" max="48" width="9.140625" style="71" hidden="1" customWidth="1"/>
    <col min="49" max="16384" width="9.140625" style="71" hidden="1"/>
  </cols>
  <sheetData>
    <row r="1" spans="1:47" s="63" customFormat="1" ht="39" customHeight="1">
      <c r="B1" s="260"/>
      <c r="C1" s="291"/>
      <c r="D1" s="291"/>
      <c r="E1" s="291"/>
      <c r="F1" s="291"/>
      <c r="G1" s="291"/>
      <c r="H1" s="291"/>
      <c r="I1" s="291"/>
      <c r="J1" s="291"/>
      <c r="K1" s="291"/>
      <c r="L1" s="291"/>
      <c r="M1" s="64"/>
    </row>
    <row r="2" spans="1:47" s="65" customFormat="1" ht="30" customHeight="1">
      <c r="D2" s="66"/>
      <c r="E2" s="67"/>
      <c r="F2" s="67"/>
      <c r="G2" s="67"/>
      <c r="H2" s="67"/>
      <c r="I2" s="68"/>
      <c r="J2" s="68"/>
      <c r="K2" s="68"/>
      <c r="L2" s="68"/>
      <c r="M2" s="68"/>
      <c r="N2" s="68"/>
      <c r="O2" s="68"/>
      <c r="P2" s="68"/>
      <c r="Q2" s="68"/>
    </row>
    <row r="3" spans="1:47" ht="19.5" customHeight="1" thickBot="1">
      <c r="A3" s="71"/>
      <c r="D3" s="69"/>
      <c r="F3" s="69"/>
    </row>
    <row r="4" spans="1:47" ht="30" customHeight="1" thickTop="1" thickBot="1">
      <c r="A4" s="71"/>
      <c r="B4" s="70"/>
      <c r="C4" s="141" t="s">
        <v>116</v>
      </c>
      <c r="D4" s="141" t="s">
        <v>134</v>
      </c>
      <c r="E4" s="141" t="s">
        <v>135</v>
      </c>
      <c r="F4" s="141" t="s">
        <v>131</v>
      </c>
      <c r="G4" s="141" t="s">
        <v>132</v>
      </c>
      <c r="H4" s="141" t="s">
        <v>137</v>
      </c>
      <c r="I4" s="212" t="s">
        <v>142</v>
      </c>
      <c r="J4" s="141" t="s">
        <v>143</v>
      </c>
      <c r="K4" s="141" t="s">
        <v>144</v>
      </c>
      <c r="N4" s="75"/>
      <c r="O4" s="76"/>
    </row>
    <row r="5" spans="1:47" ht="35.1" customHeight="1" thickTop="1" thickBot="1">
      <c r="A5" s="71"/>
      <c r="B5" s="70"/>
      <c r="C5" s="142" t="str">
        <f>IF(Cadastro!C5=0,"",Cadastro!C5)</f>
        <v>Rafael Ávila</v>
      </c>
      <c r="D5" s="143">
        <f ca="1">COUNTIFS(PA!$F$5:$F$254,$C5,PA!$K$5:$K$254,D$4)</f>
        <v>0</v>
      </c>
      <c r="E5" s="143">
        <f ca="1">COUNTIFS(PA!$F$5:$F$254,$C5,PA!$K$5:$K$254,E$4)</f>
        <v>0</v>
      </c>
      <c r="F5" s="143">
        <f ca="1">COUNTIFS(PA!$F$5:$F$254,$C5,PA!$K$5:$K$254,F$4)</f>
        <v>0</v>
      </c>
      <c r="G5" s="143">
        <f ca="1">COUNTIFS(PA!$F$5:$F$254,$C5,PA!$K$5:$K$254,G$4)</f>
        <v>0</v>
      </c>
      <c r="H5" s="143">
        <f ca="1">COUNTIFS(PA!$F$5:$F$254,$C5,PA!$K$5:$K$254,H$4)</f>
        <v>0</v>
      </c>
      <c r="I5" s="213">
        <f ca="1">SUM(D5:H5)</f>
        <v>0</v>
      </c>
      <c r="J5" s="143">
        <f ca="1">SUM(D5:G5)</f>
        <v>0</v>
      </c>
      <c r="K5" s="144" t="str">
        <f t="shared" ref="K5:K36" ca="1" si="0">IF(I5=0,"Sem P.A.",J5/I5)</f>
        <v>Sem P.A.</v>
      </c>
      <c r="N5" s="75"/>
      <c r="O5" s="76"/>
    </row>
    <row r="6" spans="1:47" ht="35.1" customHeight="1" thickTop="1" thickBot="1">
      <c r="A6" s="71"/>
      <c r="B6" s="70"/>
      <c r="C6" s="142" t="str">
        <f>IF(Cadastro!C6=0,"",Cadastro!C6)</f>
        <v>Daniel Pereira</v>
      </c>
      <c r="D6" s="143">
        <f ca="1">COUNTIFS(PA!$F$5:$F$254,$C6,PA!$K$5:$K$254,D$4)</f>
        <v>0</v>
      </c>
      <c r="E6" s="143">
        <f ca="1">COUNTIFS(PA!$F$5:$F$254,$C6,PA!$K$5:$K$254,E$4)</f>
        <v>0</v>
      </c>
      <c r="F6" s="143">
        <f ca="1">COUNTIFS(PA!$F$5:$F$254,$C6,PA!$K$5:$K$254,F$4)</f>
        <v>0</v>
      </c>
      <c r="G6" s="143">
        <f ca="1">COUNTIFS(PA!$F$5:$F$254,$C6,PA!$K$5:$K$254,G$4)</f>
        <v>0</v>
      </c>
      <c r="H6" s="143">
        <f ca="1">COUNTIFS(PA!$F$5:$F$254,$C6,PA!$K$5:$K$254,H$4)</f>
        <v>0</v>
      </c>
      <c r="I6" s="213">
        <f t="shared" ref="I6:I16" ca="1" si="1">SUM(D6:H6)</f>
        <v>0</v>
      </c>
      <c r="J6" s="143">
        <f t="shared" ref="J6:J54" ca="1" si="2">SUM(D6:G6)</f>
        <v>0</v>
      </c>
      <c r="K6" s="144" t="str">
        <f t="shared" ca="1" si="0"/>
        <v>Sem P.A.</v>
      </c>
      <c r="N6" s="75"/>
      <c r="O6" s="76"/>
    </row>
    <row r="7" spans="1:47" ht="35.1" customHeight="1" thickTop="1" thickBot="1">
      <c r="A7" s="71"/>
      <c r="B7" s="70"/>
      <c r="C7" s="142" t="str">
        <f>IF(Cadastro!C7=0,"",Cadastro!C7)</f>
        <v>Leandro Borges</v>
      </c>
      <c r="D7" s="143">
        <f ca="1">COUNTIFS(PA!$F$5:$F$254,$C7,PA!$K$5:$K$254,D$4)</f>
        <v>0</v>
      </c>
      <c r="E7" s="143">
        <f ca="1">COUNTIFS(PA!$F$5:$F$254,$C7,PA!$K$5:$K$254,E$4)</f>
        <v>0</v>
      </c>
      <c r="F7" s="143">
        <f ca="1">COUNTIFS(PA!$F$5:$F$254,$C7,PA!$K$5:$K$254,F$4)</f>
        <v>0</v>
      </c>
      <c r="G7" s="143">
        <f ca="1">COUNTIFS(PA!$F$5:$F$254,$C7,PA!$K$5:$K$254,G$4)</f>
        <v>0</v>
      </c>
      <c r="H7" s="143">
        <f ca="1">COUNTIFS(PA!$F$5:$F$254,$C7,PA!$K$5:$K$254,H$4)</f>
        <v>0</v>
      </c>
      <c r="I7" s="213">
        <f t="shared" ca="1" si="1"/>
        <v>0</v>
      </c>
      <c r="J7" s="143">
        <f t="shared" ca="1" si="2"/>
        <v>0</v>
      </c>
      <c r="K7" s="144" t="str">
        <f t="shared" ca="1" si="0"/>
        <v>Sem P.A.</v>
      </c>
      <c r="N7" s="75"/>
      <c r="O7" s="76"/>
    </row>
    <row r="8" spans="1:47" ht="35.1" customHeight="1" thickTop="1" thickBot="1">
      <c r="A8" s="71"/>
      <c r="B8" s="70"/>
      <c r="C8" s="142" t="str">
        <f>IF(Cadastro!C8=0,"",Cadastro!C8)</f>
        <v>Filippo Ghermandi</v>
      </c>
      <c r="D8" s="143">
        <f ca="1">COUNTIFS(PA!$F$5:$F$254,$C8,PA!$K$5:$K$254,D$4)</f>
        <v>0</v>
      </c>
      <c r="E8" s="143">
        <f ca="1">COUNTIFS(PA!$F$5:$F$254,$C8,PA!$K$5:$K$254,E$4)</f>
        <v>0</v>
      </c>
      <c r="F8" s="143">
        <f ca="1">COUNTIFS(PA!$F$5:$F$254,$C8,PA!$K$5:$K$254,F$4)</f>
        <v>0</v>
      </c>
      <c r="G8" s="143">
        <f ca="1">COUNTIFS(PA!$F$5:$F$254,$C8,PA!$K$5:$K$254,G$4)</f>
        <v>0</v>
      </c>
      <c r="H8" s="143">
        <f ca="1">COUNTIFS(PA!$F$5:$F$254,$C8,PA!$K$5:$K$254,H$4)</f>
        <v>0</v>
      </c>
      <c r="I8" s="213">
        <f t="shared" ca="1" si="1"/>
        <v>0</v>
      </c>
      <c r="J8" s="143">
        <f t="shared" ca="1" si="2"/>
        <v>0</v>
      </c>
      <c r="K8" s="144" t="str">
        <f t="shared" ca="1" si="0"/>
        <v>Sem P.A.</v>
      </c>
      <c r="N8" s="75"/>
      <c r="O8" s="76"/>
    </row>
    <row r="9" spans="1:47" ht="35.1" customHeight="1" thickTop="1" thickBot="1">
      <c r="A9" s="71"/>
      <c r="B9" s="70"/>
      <c r="C9" s="142" t="str">
        <f>IF(Cadastro!C9=0,"",Cadastro!C9)</f>
        <v>Diogo Silva</v>
      </c>
      <c r="D9" s="143">
        <f ca="1">COUNTIFS(PA!$F$5:$F$254,$C9,PA!$K$5:$K$254,D$4)</f>
        <v>0</v>
      </c>
      <c r="E9" s="143">
        <f ca="1">COUNTIFS(PA!$F$5:$F$254,$C9,PA!$K$5:$K$254,E$4)</f>
        <v>0</v>
      </c>
      <c r="F9" s="143">
        <f ca="1">COUNTIFS(PA!$F$5:$F$254,$C9,PA!$K$5:$K$254,F$4)</f>
        <v>0</v>
      </c>
      <c r="G9" s="143">
        <f ca="1">COUNTIFS(PA!$F$5:$F$254,$C9,PA!$K$5:$K$254,G$4)</f>
        <v>0</v>
      </c>
      <c r="H9" s="143">
        <f ca="1">COUNTIFS(PA!$F$5:$F$254,$C9,PA!$K$5:$K$254,H$4)</f>
        <v>0</v>
      </c>
      <c r="I9" s="213">
        <f t="shared" ca="1" si="1"/>
        <v>0</v>
      </c>
      <c r="J9" s="143">
        <f t="shared" ca="1" si="2"/>
        <v>0</v>
      </c>
      <c r="K9" s="144" t="str">
        <f t="shared" ca="1" si="0"/>
        <v>Sem P.A.</v>
      </c>
      <c r="N9" s="75"/>
      <c r="O9" s="76"/>
    </row>
    <row r="10" spans="1:47" s="70" customFormat="1" ht="35.1" customHeight="1" thickTop="1" thickBot="1">
      <c r="B10" s="145"/>
      <c r="C10" s="142" t="str">
        <f>IF(Cadastro!C10=0,"",Cadastro!C10)</f>
        <v>-</v>
      </c>
      <c r="D10" s="143">
        <f>COUNTIFS(PA!$F$5:$F$254,$C10,PA!$K$5:$K$254,D$4)</f>
        <v>0</v>
      </c>
      <c r="E10" s="143">
        <f>COUNTIFS(PA!$F$5:$F$254,$C10,PA!$K$5:$K$254,E$4)</f>
        <v>0</v>
      </c>
      <c r="F10" s="143">
        <f>COUNTIFS(PA!$F$5:$F$254,$C10,PA!$K$5:$K$254,F$4)</f>
        <v>0</v>
      </c>
      <c r="G10" s="143">
        <f>COUNTIFS(PA!$F$5:$F$254,$C10,PA!$K$5:$K$254,G$4)</f>
        <v>0</v>
      </c>
      <c r="H10" s="143">
        <f>COUNTIFS(PA!$F$5:$F$254,$C10,PA!$K$5:$K$254,H$4)</f>
        <v>0</v>
      </c>
      <c r="I10" s="213">
        <f t="shared" si="1"/>
        <v>0</v>
      </c>
      <c r="J10" s="143">
        <f t="shared" si="2"/>
        <v>0</v>
      </c>
      <c r="K10" s="144" t="str">
        <f t="shared" si="0"/>
        <v>Sem P.A.</v>
      </c>
      <c r="O10" s="75"/>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row>
    <row r="11" spans="1:47" s="70" customFormat="1" ht="35.1" customHeight="1" thickTop="1" thickBot="1">
      <c r="C11" s="142" t="str">
        <f>IF(Cadastro!C11=0,"",Cadastro!C11)</f>
        <v>-</v>
      </c>
      <c r="D11" s="143">
        <f>COUNTIFS(PA!$F$5:$F$254,$C11,PA!$K$5:$K$254,D$4)</f>
        <v>0</v>
      </c>
      <c r="E11" s="143">
        <f>COUNTIFS(PA!$F$5:$F$254,$C11,PA!$K$5:$K$254,E$4)</f>
        <v>0</v>
      </c>
      <c r="F11" s="143">
        <f>COUNTIFS(PA!$F$5:$F$254,$C11,PA!$K$5:$K$254,F$4)</f>
        <v>0</v>
      </c>
      <c r="G11" s="143">
        <f>COUNTIFS(PA!$F$5:$F$254,$C11,PA!$K$5:$K$254,G$4)</f>
        <v>0</v>
      </c>
      <c r="H11" s="143">
        <f>COUNTIFS(PA!$F$5:$F$254,$C11,PA!$K$5:$K$254,H$4)</f>
        <v>0</v>
      </c>
      <c r="I11" s="213">
        <f t="shared" si="1"/>
        <v>0</v>
      </c>
      <c r="J11" s="143">
        <f t="shared" si="2"/>
        <v>0</v>
      </c>
      <c r="K11" s="144" t="str">
        <f t="shared" si="0"/>
        <v>Sem P.A.</v>
      </c>
      <c r="O11" s="75"/>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row>
    <row r="12" spans="1:47" s="70" customFormat="1" ht="35.1" customHeight="1" thickTop="1" thickBot="1">
      <c r="C12" s="142" t="str">
        <f>IF(Cadastro!C12=0,"",Cadastro!C12)</f>
        <v>-</v>
      </c>
      <c r="D12" s="143">
        <f>COUNTIFS(PA!$F$5:$F$254,$C12,PA!$K$5:$K$254,D$4)</f>
        <v>0</v>
      </c>
      <c r="E12" s="143">
        <f>COUNTIFS(PA!$F$5:$F$254,$C12,PA!$K$5:$K$254,E$4)</f>
        <v>0</v>
      </c>
      <c r="F12" s="143">
        <f>COUNTIFS(PA!$F$5:$F$254,$C12,PA!$K$5:$K$254,F$4)</f>
        <v>0</v>
      </c>
      <c r="G12" s="143">
        <f>COUNTIFS(PA!$F$5:$F$254,$C12,PA!$K$5:$K$254,G$4)</f>
        <v>0</v>
      </c>
      <c r="H12" s="143">
        <f>COUNTIFS(PA!$F$5:$F$254,$C12,PA!$K$5:$K$254,H$4)</f>
        <v>0</v>
      </c>
      <c r="I12" s="213">
        <f t="shared" si="1"/>
        <v>0</v>
      </c>
      <c r="J12" s="143">
        <f t="shared" si="2"/>
        <v>0</v>
      </c>
      <c r="K12" s="144" t="str">
        <f t="shared" si="0"/>
        <v>Sem P.A.</v>
      </c>
      <c r="O12" s="75"/>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row>
    <row r="13" spans="1:47" s="70" customFormat="1" ht="35.1" customHeight="1" thickTop="1" thickBot="1">
      <c r="C13" s="142" t="str">
        <f>IF(Cadastro!C13=0,"",Cadastro!C13)</f>
        <v>-</v>
      </c>
      <c r="D13" s="143">
        <f>COUNTIFS(PA!$F$5:$F$254,$C13,PA!$K$5:$K$254,D$4)</f>
        <v>0</v>
      </c>
      <c r="E13" s="143">
        <f>COUNTIFS(PA!$F$5:$F$254,$C13,PA!$K$5:$K$254,E$4)</f>
        <v>0</v>
      </c>
      <c r="F13" s="143">
        <f>COUNTIFS(PA!$F$5:$F$254,$C13,PA!$K$5:$K$254,F$4)</f>
        <v>0</v>
      </c>
      <c r="G13" s="143">
        <f>COUNTIFS(PA!$F$5:$F$254,$C13,PA!$K$5:$K$254,G$4)</f>
        <v>0</v>
      </c>
      <c r="H13" s="143">
        <f>COUNTIFS(PA!$F$5:$F$254,$C13,PA!$K$5:$K$254,H$4)</f>
        <v>0</v>
      </c>
      <c r="I13" s="213">
        <f t="shared" si="1"/>
        <v>0</v>
      </c>
      <c r="J13" s="143">
        <f t="shared" si="2"/>
        <v>0</v>
      </c>
      <c r="K13" s="144" t="str">
        <f t="shared" si="0"/>
        <v>Sem P.A.</v>
      </c>
      <c r="O13" s="7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row>
    <row r="14" spans="1:47" s="70" customFormat="1" ht="35.1" customHeight="1" thickTop="1" thickBot="1">
      <c r="C14" s="142" t="str">
        <f>IF(Cadastro!C14=0,"",Cadastro!C14)</f>
        <v>-</v>
      </c>
      <c r="D14" s="143">
        <f>COUNTIFS(PA!$F$5:$F$254,$C14,PA!$K$5:$K$254,D$4)</f>
        <v>0</v>
      </c>
      <c r="E14" s="143">
        <f>COUNTIFS(PA!$F$5:$F$254,$C14,PA!$K$5:$K$254,E$4)</f>
        <v>0</v>
      </c>
      <c r="F14" s="143">
        <f>COUNTIFS(PA!$F$5:$F$254,$C14,PA!$K$5:$K$254,F$4)</f>
        <v>0</v>
      </c>
      <c r="G14" s="143">
        <f>COUNTIFS(PA!$F$5:$F$254,$C14,PA!$K$5:$K$254,G$4)</f>
        <v>0</v>
      </c>
      <c r="H14" s="143">
        <f>COUNTIFS(PA!$F$5:$F$254,$C14,PA!$K$5:$K$254,H$4)</f>
        <v>0</v>
      </c>
      <c r="I14" s="213">
        <f t="shared" si="1"/>
        <v>0</v>
      </c>
      <c r="J14" s="143">
        <f t="shared" si="2"/>
        <v>0</v>
      </c>
      <c r="K14" s="144" t="str">
        <f t="shared" si="0"/>
        <v>Sem P.A.</v>
      </c>
      <c r="O14" s="7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row>
    <row r="15" spans="1:47" s="70" customFormat="1" ht="35.1" customHeight="1" thickTop="1" thickBot="1">
      <c r="C15" s="142" t="str">
        <f>IF(Cadastro!C15=0,"",Cadastro!C15)</f>
        <v>-</v>
      </c>
      <c r="D15" s="143">
        <f>COUNTIFS(PA!$F$5:$F$254,$C15,PA!$K$5:$K$254,D$4)</f>
        <v>0</v>
      </c>
      <c r="E15" s="143">
        <f>COUNTIFS(PA!$F$5:$F$254,$C15,PA!$K$5:$K$254,E$4)</f>
        <v>0</v>
      </c>
      <c r="F15" s="143">
        <f>COUNTIFS(PA!$F$5:$F$254,$C15,PA!$K$5:$K$254,F$4)</f>
        <v>0</v>
      </c>
      <c r="G15" s="143">
        <f>COUNTIFS(PA!$F$5:$F$254,$C15,PA!$K$5:$K$254,G$4)</f>
        <v>0</v>
      </c>
      <c r="H15" s="143">
        <f>COUNTIFS(PA!$F$5:$F$254,$C15,PA!$K$5:$K$254,H$4)</f>
        <v>0</v>
      </c>
      <c r="I15" s="213">
        <f t="shared" si="1"/>
        <v>0</v>
      </c>
      <c r="J15" s="143">
        <f t="shared" si="2"/>
        <v>0</v>
      </c>
      <c r="K15" s="144" t="str">
        <f t="shared" si="0"/>
        <v>Sem P.A.</v>
      </c>
      <c r="O15" s="75"/>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row>
    <row r="16" spans="1:47" s="70" customFormat="1" ht="35.1" customHeight="1" thickTop="1" thickBot="1">
      <c r="C16" s="142" t="str">
        <f>IF(Cadastro!C16=0,"",Cadastro!C16)</f>
        <v>-</v>
      </c>
      <c r="D16" s="143">
        <f>COUNTIFS(PA!$F$5:$F$254,$C16,PA!$K$5:$K$254,D$4)</f>
        <v>0</v>
      </c>
      <c r="E16" s="143">
        <f>COUNTIFS(PA!$F$5:$F$254,$C16,PA!$K$5:$K$254,E$4)</f>
        <v>0</v>
      </c>
      <c r="F16" s="143">
        <f>COUNTIFS(PA!$F$5:$F$254,$C16,PA!$K$5:$K$254,F$4)</f>
        <v>0</v>
      </c>
      <c r="G16" s="143">
        <f>COUNTIFS(PA!$F$5:$F$254,$C16,PA!$K$5:$K$254,G$4)</f>
        <v>0</v>
      </c>
      <c r="H16" s="143">
        <f>COUNTIFS(PA!$F$5:$F$254,$C16,PA!$K$5:$K$254,H$4)</f>
        <v>0</v>
      </c>
      <c r="I16" s="213">
        <f t="shared" si="1"/>
        <v>0</v>
      </c>
      <c r="J16" s="143">
        <f t="shared" si="2"/>
        <v>0</v>
      </c>
      <c r="K16" s="144" t="str">
        <f t="shared" si="0"/>
        <v>Sem P.A.</v>
      </c>
      <c r="O16" s="75"/>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row>
    <row r="17" spans="2:47" s="70" customFormat="1" ht="35.1" customHeight="1" thickTop="1" thickBot="1">
      <c r="C17" s="142" t="str">
        <f>IF(Cadastro!C17=0,"",Cadastro!C17)</f>
        <v>-</v>
      </c>
      <c r="D17" s="143">
        <f>COUNTIFS(PA!$F$5:$F$254,$C17,PA!$K$5:$K$254,D$4)</f>
        <v>0</v>
      </c>
      <c r="E17" s="143">
        <f>COUNTIFS(PA!$F$5:$F$254,$C17,PA!$K$5:$K$254,E$4)</f>
        <v>0</v>
      </c>
      <c r="F17" s="143">
        <f>COUNTIFS(PA!$F$5:$F$254,$C17,PA!$K$5:$K$254,F$4)</f>
        <v>0</v>
      </c>
      <c r="G17" s="143">
        <f>COUNTIFS(PA!$F$5:$F$254,$C17,PA!$K$5:$K$254,G$4)</f>
        <v>0</v>
      </c>
      <c r="H17" s="143">
        <f>COUNTIFS(PA!$F$5:$F$254,$C17,PA!$K$5:$K$254,H$4)</f>
        <v>0</v>
      </c>
      <c r="I17" s="213">
        <f t="shared" ref="I17:I54" si="3">SUM(D17:H17)</f>
        <v>0</v>
      </c>
      <c r="J17" s="143">
        <f t="shared" si="2"/>
        <v>0</v>
      </c>
      <c r="K17" s="144" t="str">
        <f t="shared" si="0"/>
        <v>Sem P.A.</v>
      </c>
      <c r="O17" s="75"/>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row>
    <row r="18" spans="2:47" s="70" customFormat="1" ht="35.1" customHeight="1" thickTop="1" thickBot="1">
      <c r="C18" s="142" t="str">
        <f>IF(Cadastro!C18=0,"",Cadastro!C18)</f>
        <v>-</v>
      </c>
      <c r="D18" s="143">
        <f>COUNTIFS(PA!$F$5:$F$254,$C18,PA!$K$5:$K$254,D$4)</f>
        <v>0</v>
      </c>
      <c r="E18" s="143">
        <f>COUNTIFS(PA!$F$5:$F$254,$C18,PA!$K$5:$K$254,E$4)</f>
        <v>0</v>
      </c>
      <c r="F18" s="143">
        <f>COUNTIFS(PA!$F$5:$F$254,$C18,PA!$K$5:$K$254,F$4)</f>
        <v>0</v>
      </c>
      <c r="G18" s="143">
        <f>COUNTIFS(PA!$F$5:$F$254,$C18,PA!$K$5:$K$254,G$4)</f>
        <v>0</v>
      </c>
      <c r="H18" s="143">
        <f>COUNTIFS(PA!$F$5:$F$254,$C18,PA!$K$5:$K$254,H$4)</f>
        <v>0</v>
      </c>
      <c r="I18" s="213">
        <f t="shared" si="3"/>
        <v>0</v>
      </c>
      <c r="J18" s="143">
        <f t="shared" si="2"/>
        <v>0</v>
      </c>
      <c r="K18" s="144" t="str">
        <f t="shared" si="0"/>
        <v>Sem P.A.</v>
      </c>
      <c r="O18" s="75"/>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row>
    <row r="19" spans="2:47" s="70" customFormat="1" ht="35.1" customHeight="1" thickTop="1" thickBot="1">
      <c r="C19" s="142" t="str">
        <f>IF(Cadastro!C19=0,"",Cadastro!C19)</f>
        <v>-</v>
      </c>
      <c r="D19" s="143">
        <f>COUNTIFS(PA!$F$5:$F$254,$C19,PA!$K$5:$K$254,D$4)</f>
        <v>0</v>
      </c>
      <c r="E19" s="143">
        <f>COUNTIFS(PA!$F$5:$F$254,$C19,PA!$K$5:$K$254,E$4)</f>
        <v>0</v>
      </c>
      <c r="F19" s="143">
        <f>COUNTIFS(PA!$F$5:$F$254,$C19,PA!$K$5:$K$254,F$4)</f>
        <v>0</v>
      </c>
      <c r="G19" s="143">
        <f>COUNTIFS(PA!$F$5:$F$254,$C19,PA!$K$5:$K$254,G$4)</f>
        <v>0</v>
      </c>
      <c r="H19" s="143">
        <f>COUNTIFS(PA!$F$5:$F$254,$C19,PA!$K$5:$K$254,H$4)</f>
        <v>0</v>
      </c>
      <c r="I19" s="213">
        <f t="shared" si="3"/>
        <v>0</v>
      </c>
      <c r="J19" s="143">
        <f t="shared" si="2"/>
        <v>0</v>
      </c>
      <c r="K19" s="144" t="str">
        <f t="shared" si="0"/>
        <v>Sem P.A.</v>
      </c>
      <c r="O19" s="75"/>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row>
    <row r="20" spans="2:47" s="70" customFormat="1" ht="35.1" customHeight="1" thickTop="1" thickBot="1">
      <c r="B20" s="69"/>
      <c r="C20" s="142" t="str">
        <f>IF(Cadastro!C20=0,"",Cadastro!C20)</f>
        <v>-</v>
      </c>
      <c r="D20" s="143">
        <f>COUNTIFS(PA!$F$5:$F$254,$C20,PA!$K$5:$K$254,D$4)</f>
        <v>0</v>
      </c>
      <c r="E20" s="143">
        <f>COUNTIFS(PA!$F$5:$F$254,$C20,PA!$K$5:$K$254,E$4)</f>
        <v>0</v>
      </c>
      <c r="F20" s="143">
        <f>COUNTIFS(PA!$F$5:$F$254,$C20,PA!$K$5:$K$254,F$4)</f>
        <v>0</v>
      </c>
      <c r="G20" s="143">
        <f>COUNTIFS(PA!$F$5:$F$254,$C20,PA!$K$5:$K$254,G$4)</f>
        <v>0</v>
      </c>
      <c r="H20" s="143">
        <f>COUNTIFS(PA!$F$5:$F$254,$C20,PA!$K$5:$K$254,H$4)</f>
        <v>0</v>
      </c>
      <c r="I20" s="213">
        <f t="shared" si="3"/>
        <v>0</v>
      </c>
      <c r="J20" s="143">
        <f t="shared" si="2"/>
        <v>0</v>
      </c>
      <c r="K20" s="144" t="str">
        <f t="shared" si="0"/>
        <v>Sem P.A.</v>
      </c>
      <c r="O20" s="75"/>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row>
    <row r="21" spans="2:47" s="70" customFormat="1" ht="35.1" customHeight="1" thickTop="1" thickBot="1">
      <c r="B21" s="69"/>
      <c r="C21" s="142" t="str">
        <f>IF(Cadastro!C21=0,"",Cadastro!C21)</f>
        <v>-</v>
      </c>
      <c r="D21" s="143">
        <f>COUNTIFS(PA!$F$5:$F$254,$C21,PA!$K$5:$K$254,D$4)</f>
        <v>0</v>
      </c>
      <c r="E21" s="143">
        <f>COUNTIFS(PA!$F$5:$F$254,$C21,PA!$K$5:$K$254,E$4)</f>
        <v>0</v>
      </c>
      <c r="F21" s="143">
        <f>COUNTIFS(PA!$F$5:$F$254,$C21,PA!$K$5:$K$254,F$4)</f>
        <v>0</v>
      </c>
      <c r="G21" s="143">
        <f>COUNTIFS(PA!$F$5:$F$254,$C21,PA!$K$5:$K$254,G$4)</f>
        <v>0</v>
      </c>
      <c r="H21" s="143">
        <f>COUNTIFS(PA!$F$5:$F$254,$C21,PA!$K$5:$K$254,H$4)</f>
        <v>0</v>
      </c>
      <c r="I21" s="213">
        <f t="shared" si="3"/>
        <v>0</v>
      </c>
      <c r="J21" s="143">
        <f t="shared" si="2"/>
        <v>0</v>
      </c>
      <c r="K21" s="144" t="str">
        <f t="shared" si="0"/>
        <v>Sem P.A.</v>
      </c>
      <c r="O21" s="75"/>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row>
    <row r="22" spans="2:47" s="70" customFormat="1" ht="35.1" customHeight="1" thickTop="1" thickBot="1">
      <c r="B22" s="69"/>
      <c r="C22" s="142" t="str">
        <f>IF(Cadastro!C22=0,"",Cadastro!C22)</f>
        <v>-</v>
      </c>
      <c r="D22" s="143">
        <f>COUNTIFS(PA!$F$5:$F$254,$C22,PA!$K$5:$K$254,D$4)</f>
        <v>0</v>
      </c>
      <c r="E22" s="143">
        <f>COUNTIFS(PA!$F$5:$F$254,$C22,PA!$K$5:$K$254,E$4)</f>
        <v>0</v>
      </c>
      <c r="F22" s="143">
        <f>COUNTIFS(PA!$F$5:$F$254,$C22,PA!$K$5:$K$254,F$4)</f>
        <v>0</v>
      </c>
      <c r="G22" s="143">
        <f>COUNTIFS(PA!$F$5:$F$254,$C22,PA!$K$5:$K$254,G$4)</f>
        <v>0</v>
      </c>
      <c r="H22" s="143">
        <f>COUNTIFS(PA!$F$5:$F$254,$C22,PA!$K$5:$K$254,H$4)</f>
        <v>0</v>
      </c>
      <c r="I22" s="213">
        <f t="shared" si="3"/>
        <v>0</v>
      </c>
      <c r="J22" s="143">
        <f t="shared" si="2"/>
        <v>0</v>
      </c>
      <c r="K22" s="144" t="str">
        <f t="shared" si="0"/>
        <v>Sem P.A.</v>
      </c>
      <c r="O22" s="75"/>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row>
    <row r="23" spans="2:47" s="70" customFormat="1" ht="35.1" customHeight="1" thickTop="1" thickBot="1">
      <c r="B23" s="69"/>
      <c r="C23" s="142" t="str">
        <f>IF(Cadastro!C23=0,"",Cadastro!C23)</f>
        <v>-</v>
      </c>
      <c r="D23" s="143">
        <f>COUNTIFS(PA!$F$5:$F$254,$C23,PA!$K$5:$K$254,D$4)</f>
        <v>0</v>
      </c>
      <c r="E23" s="143">
        <f>COUNTIFS(PA!$F$5:$F$254,$C23,PA!$K$5:$K$254,E$4)</f>
        <v>0</v>
      </c>
      <c r="F23" s="143">
        <f>COUNTIFS(PA!$F$5:$F$254,$C23,PA!$K$5:$K$254,F$4)</f>
        <v>0</v>
      </c>
      <c r="G23" s="143">
        <f>COUNTIFS(PA!$F$5:$F$254,$C23,PA!$K$5:$K$254,G$4)</f>
        <v>0</v>
      </c>
      <c r="H23" s="143">
        <f>COUNTIFS(PA!$F$5:$F$254,$C23,PA!$K$5:$K$254,H$4)</f>
        <v>0</v>
      </c>
      <c r="I23" s="213">
        <f t="shared" si="3"/>
        <v>0</v>
      </c>
      <c r="J23" s="143">
        <f t="shared" si="2"/>
        <v>0</v>
      </c>
      <c r="K23" s="144" t="str">
        <f t="shared" si="0"/>
        <v>Sem P.A.</v>
      </c>
      <c r="O23" s="75"/>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row>
    <row r="24" spans="2:47" s="70" customFormat="1" ht="35.1" customHeight="1" thickTop="1" thickBot="1">
      <c r="B24" s="69"/>
      <c r="C24" s="142" t="str">
        <f>IF(Cadastro!C24=0,"",Cadastro!C24)</f>
        <v>-</v>
      </c>
      <c r="D24" s="143">
        <f>COUNTIFS(PA!$F$5:$F$254,$C24,PA!$K$5:$K$254,D$4)</f>
        <v>0</v>
      </c>
      <c r="E24" s="143">
        <f>COUNTIFS(PA!$F$5:$F$254,$C24,PA!$K$5:$K$254,E$4)</f>
        <v>0</v>
      </c>
      <c r="F24" s="143">
        <f>COUNTIFS(PA!$F$5:$F$254,$C24,PA!$K$5:$K$254,F$4)</f>
        <v>0</v>
      </c>
      <c r="G24" s="143">
        <f>COUNTIFS(PA!$F$5:$F$254,$C24,PA!$K$5:$K$254,G$4)</f>
        <v>0</v>
      </c>
      <c r="H24" s="143">
        <f>COUNTIFS(PA!$F$5:$F$254,$C24,PA!$K$5:$K$254,H$4)</f>
        <v>0</v>
      </c>
      <c r="I24" s="213">
        <f t="shared" si="3"/>
        <v>0</v>
      </c>
      <c r="J24" s="143">
        <f t="shared" si="2"/>
        <v>0</v>
      </c>
      <c r="K24" s="144" t="str">
        <f t="shared" si="0"/>
        <v>Sem P.A.</v>
      </c>
      <c r="O24" s="75"/>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row>
    <row r="25" spans="2:47" s="70" customFormat="1" ht="35.1" customHeight="1" thickTop="1" thickBot="1">
      <c r="B25" s="69"/>
      <c r="C25" s="141" t="str">
        <f>IF(Cadastro!C25=0,"",Cadastro!C25)</f>
        <v>-</v>
      </c>
      <c r="D25" s="220">
        <f>COUNTIFS(PA!$F$5:$F$254,$C25,PA!$K$5:$K$254,D$4)</f>
        <v>0</v>
      </c>
      <c r="E25" s="220">
        <f>COUNTIFS(PA!$F$5:$F$254,$C25,PA!$K$5:$K$254,E$4)</f>
        <v>0</v>
      </c>
      <c r="F25" s="220">
        <f>COUNTIFS(PA!$F$5:$F$254,$C25,PA!$K$5:$K$254,F$4)</f>
        <v>0</v>
      </c>
      <c r="G25" s="220">
        <f>COUNTIFS(PA!$F$5:$F$254,$C25,PA!$K$5:$K$254,G$4)</f>
        <v>0</v>
      </c>
      <c r="H25" s="220">
        <f>COUNTIFS(PA!$F$5:$F$254,$C25,PA!$K$5:$K$254,H$4)</f>
        <v>0</v>
      </c>
      <c r="I25" s="221">
        <f t="shared" si="3"/>
        <v>0</v>
      </c>
      <c r="J25" s="220">
        <f t="shared" si="2"/>
        <v>0</v>
      </c>
      <c r="K25" s="222" t="str">
        <f t="shared" si="0"/>
        <v>Sem P.A.</v>
      </c>
      <c r="O25" s="75"/>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row>
    <row r="26" spans="2:47" s="70" customFormat="1" ht="35.1" customHeight="1" thickTop="1" thickBot="1">
      <c r="B26" s="69"/>
      <c r="C26" s="142" t="str">
        <f>IF(Cadastro!C26=0,"",Cadastro!C26)</f>
        <v>-</v>
      </c>
      <c r="D26" s="143">
        <f>COUNTIFS(PA!$F$5:$F$254,$C26,PA!$K$5:$K$254,D$4)</f>
        <v>0</v>
      </c>
      <c r="E26" s="143">
        <f>COUNTIFS(PA!$F$5:$F$254,$C26,PA!$K$5:$K$254,E$4)</f>
        <v>0</v>
      </c>
      <c r="F26" s="143">
        <f>COUNTIFS(PA!$F$5:$F$254,$C26,PA!$K$5:$K$254,F$4)</f>
        <v>0</v>
      </c>
      <c r="G26" s="143">
        <f>COUNTIFS(PA!$F$5:$F$254,$C26,PA!$K$5:$K$254,G$4)</f>
        <v>0</v>
      </c>
      <c r="H26" s="143">
        <f>COUNTIFS(PA!$F$5:$F$254,$C26,PA!$K$5:$K$254,H$4)</f>
        <v>0</v>
      </c>
      <c r="I26" s="213">
        <f t="shared" si="3"/>
        <v>0</v>
      </c>
      <c r="J26" s="143">
        <f t="shared" si="2"/>
        <v>0</v>
      </c>
      <c r="K26" s="144" t="str">
        <f t="shared" si="0"/>
        <v>Sem P.A.</v>
      </c>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row>
    <row r="27" spans="2:47" s="70" customFormat="1" ht="35.1" customHeight="1" thickTop="1" thickBot="1">
      <c r="B27" s="69"/>
      <c r="C27" s="142" t="str">
        <f>IF(Cadastro!C27=0,"",Cadastro!C27)</f>
        <v>-</v>
      </c>
      <c r="D27" s="143">
        <f>COUNTIFS(PA!$F$5:$F$254,$C27,PA!$K$5:$K$254,D$4)</f>
        <v>0</v>
      </c>
      <c r="E27" s="143">
        <f>COUNTIFS(PA!$F$5:$F$254,$C27,PA!$K$5:$K$254,E$4)</f>
        <v>0</v>
      </c>
      <c r="F27" s="143">
        <f>COUNTIFS(PA!$F$5:$F$254,$C27,PA!$K$5:$K$254,F$4)</f>
        <v>0</v>
      </c>
      <c r="G27" s="143">
        <f>COUNTIFS(PA!$F$5:$F$254,$C27,PA!$K$5:$K$254,G$4)</f>
        <v>0</v>
      </c>
      <c r="H27" s="143">
        <f>COUNTIFS(PA!$F$5:$F$254,$C27,PA!$K$5:$K$254,H$4)</f>
        <v>0</v>
      </c>
      <c r="I27" s="213">
        <f t="shared" si="3"/>
        <v>0</v>
      </c>
      <c r="J27" s="143">
        <f t="shared" si="2"/>
        <v>0</v>
      </c>
      <c r="K27" s="144" t="str">
        <f t="shared" si="0"/>
        <v>Sem P.A.</v>
      </c>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row>
    <row r="28" spans="2:47" s="70" customFormat="1" ht="35.1" customHeight="1" thickTop="1" thickBot="1">
      <c r="B28" s="69"/>
      <c r="C28" s="142" t="str">
        <f>IF(Cadastro!C28=0,"",Cadastro!C28)</f>
        <v>-</v>
      </c>
      <c r="D28" s="143">
        <f>COUNTIFS(PA!$F$5:$F$254,$C28,PA!$K$5:$K$254,D$4)</f>
        <v>0</v>
      </c>
      <c r="E28" s="143">
        <f>COUNTIFS(PA!$F$5:$F$254,$C28,PA!$K$5:$K$254,E$4)</f>
        <v>0</v>
      </c>
      <c r="F28" s="143">
        <f>COUNTIFS(PA!$F$5:$F$254,$C28,PA!$K$5:$K$254,F$4)</f>
        <v>0</v>
      </c>
      <c r="G28" s="143">
        <f>COUNTIFS(PA!$F$5:$F$254,$C28,PA!$K$5:$K$254,G$4)</f>
        <v>0</v>
      </c>
      <c r="H28" s="143">
        <f>COUNTIFS(PA!$F$5:$F$254,$C28,PA!$K$5:$K$254,H$4)</f>
        <v>0</v>
      </c>
      <c r="I28" s="213">
        <f t="shared" si="3"/>
        <v>0</v>
      </c>
      <c r="J28" s="143">
        <f t="shared" si="2"/>
        <v>0</v>
      </c>
      <c r="K28" s="144" t="str">
        <f t="shared" si="0"/>
        <v>Sem P.A.</v>
      </c>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row>
    <row r="29" spans="2:47" s="70" customFormat="1" ht="35.1" customHeight="1" thickTop="1" thickBot="1">
      <c r="B29" s="69"/>
      <c r="C29" s="142" t="str">
        <f>IF(Cadastro!C29=0,"",Cadastro!C29)</f>
        <v>-</v>
      </c>
      <c r="D29" s="143">
        <f>COUNTIFS(PA!$F$5:$F$254,$C29,PA!$K$5:$K$254,D$4)</f>
        <v>0</v>
      </c>
      <c r="E29" s="143">
        <f>COUNTIFS(PA!$F$5:$F$254,$C29,PA!$K$5:$K$254,E$4)</f>
        <v>0</v>
      </c>
      <c r="F29" s="143">
        <f>COUNTIFS(PA!$F$5:$F$254,$C29,PA!$K$5:$K$254,F$4)</f>
        <v>0</v>
      </c>
      <c r="G29" s="143">
        <f>COUNTIFS(PA!$F$5:$F$254,$C29,PA!$K$5:$K$254,G$4)</f>
        <v>0</v>
      </c>
      <c r="H29" s="143">
        <f>COUNTIFS(PA!$F$5:$F$254,$C29,PA!$K$5:$K$254,H$4)</f>
        <v>0</v>
      </c>
      <c r="I29" s="213">
        <f t="shared" si="3"/>
        <v>0</v>
      </c>
      <c r="J29" s="143">
        <f t="shared" si="2"/>
        <v>0</v>
      </c>
      <c r="K29" s="144" t="str">
        <f t="shared" si="0"/>
        <v>Sem P.A.</v>
      </c>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row>
    <row r="30" spans="2:47" s="70" customFormat="1" ht="35.1" customHeight="1" thickTop="1" thickBot="1">
      <c r="B30" s="69"/>
      <c r="C30" s="142" t="str">
        <f>IF(Cadastro!C30=0,"",Cadastro!C30)</f>
        <v>-</v>
      </c>
      <c r="D30" s="143">
        <f>COUNTIFS(PA!$F$5:$F$254,$C30,PA!$K$5:$K$254,D$4)</f>
        <v>0</v>
      </c>
      <c r="E30" s="143">
        <f>COUNTIFS(PA!$F$5:$F$254,$C30,PA!$K$5:$K$254,E$4)</f>
        <v>0</v>
      </c>
      <c r="F30" s="143">
        <f>COUNTIFS(PA!$F$5:$F$254,$C30,PA!$K$5:$K$254,F$4)</f>
        <v>0</v>
      </c>
      <c r="G30" s="143">
        <f>COUNTIFS(PA!$F$5:$F$254,$C30,PA!$K$5:$K$254,G$4)</f>
        <v>0</v>
      </c>
      <c r="H30" s="143">
        <f>COUNTIFS(PA!$F$5:$F$254,$C30,PA!$K$5:$K$254,H$4)</f>
        <v>0</v>
      </c>
      <c r="I30" s="213">
        <f t="shared" si="3"/>
        <v>0</v>
      </c>
      <c r="J30" s="143">
        <f t="shared" si="2"/>
        <v>0</v>
      </c>
      <c r="K30" s="144" t="str">
        <f t="shared" si="0"/>
        <v>Sem P.A.</v>
      </c>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row>
    <row r="31" spans="2:47" s="70" customFormat="1" ht="35.1" customHeight="1" thickTop="1" thickBot="1">
      <c r="B31" s="69"/>
      <c r="C31" s="142" t="str">
        <f>IF(Cadastro!C31=0,"",Cadastro!C31)</f>
        <v>-</v>
      </c>
      <c r="D31" s="143">
        <f>COUNTIFS(PA!$F$5:$F$254,$C31,PA!$K$5:$K$254,D$4)</f>
        <v>0</v>
      </c>
      <c r="E31" s="143">
        <f>COUNTIFS(PA!$F$5:$F$254,$C31,PA!$K$5:$K$254,E$4)</f>
        <v>0</v>
      </c>
      <c r="F31" s="143">
        <f>COUNTIFS(PA!$F$5:$F$254,$C31,PA!$K$5:$K$254,F$4)</f>
        <v>0</v>
      </c>
      <c r="G31" s="143">
        <f>COUNTIFS(PA!$F$5:$F$254,$C31,PA!$K$5:$K$254,G$4)</f>
        <v>0</v>
      </c>
      <c r="H31" s="143">
        <f>COUNTIFS(PA!$F$5:$F$254,$C31,PA!$K$5:$K$254,H$4)</f>
        <v>0</v>
      </c>
      <c r="I31" s="213">
        <f t="shared" si="3"/>
        <v>0</v>
      </c>
      <c r="J31" s="143">
        <f t="shared" si="2"/>
        <v>0</v>
      </c>
      <c r="K31" s="144" t="str">
        <f t="shared" si="0"/>
        <v>Sem P.A.</v>
      </c>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row>
    <row r="32" spans="2:47" s="70" customFormat="1" ht="35.1" customHeight="1" thickTop="1" thickBot="1">
      <c r="B32" s="69"/>
      <c r="C32" s="142" t="str">
        <f>IF(Cadastro!C32=0,"",Cadastro!C32)</f>
        <v>-</v>
      </c>
      <c r="D32" s="143">
        <f>COUNTIFS(PA!$F$5:$F$254,$C32,PA!$K$5:$K$254,D$4)</f>
        <v>0</v>
      </c>
      <c r="E32" s="143">
        <f>COUNTIFS(PA!$F$5:$F$254,$C32,PA!$K$5:$K$254,E$4)</f>
        <v>0</v>
      </c>
      <c r="F32" s="143">
        <f>COUNTIFS(PA!$F$5:$F$254,$C32,PA!$K$5:$K$254,F$4)</f>
        <v>0</v>
      </c>
      <c r="G32" s="143">
        <f>COUNTIFS(PA!$F$5:$F$254,$C32,PA!$K$5:$K$254,G$4)</f>
        <v>0</v>
      </c>
      <c r="H32" s="143">
        <f>COUNTIFS(PA!$F$5:$F$254,$C32,PA!$K$5:$K$254,H$4)</f>
        <v>0</v>
      </c>
      <c r="I32" s="213">
        <f t="shared" si="3"/>
        <v>0</v>
      </c>
      <c r="J32" s="143">
        <f t="shared" si="2"/>
        <v>0</v>
      </c>
      <c r="K32" s="144" t="str">
        <f t="shared" si="0"/>
        <v>Sem P.A.</v>
      </c>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row>
    <row r="33" spans="2:47" s="70" customFormat="1" ht="35.1" customHeight="1" thickTop="1" thickBot="1">
      <c r="B33" s="69"/>
      <c r="C33" s="142" t="str">
        <f>IF(Cadastro!C33=0,"",Cadastro!C33)</f>
        <v>-</v>
      </c>
      <c r="D33" s="143">
        <f>COUNTIFS(PA!$F$5:$F$254,$C33,PA!$K$5:$K$254,D$4)</f>
        <v>0</v>
      </c>
      <c r="E33" s="143">
        <f>COUNTIFS(PA!$F$5:$F$254,$C33,PA!$K$5:$K$254,E$4)</f>
        <v>0</v>
      </c>
      <c r="F33" s="143">
        <f>COUNTIFS(PA!$F$5:$F$254,$C33,PA!$K$5:$K$254,F$4)</f>
        <v>0</v>
      </c>
      <c r="G33" s="143">
        <f>COUNTIFS(PA!$F$5:$F$254,$C33,PA!$K$5:$K$254,G$4)</f>
        <v>0</v>
      </c>
      <c r="H33" s="143">
        <f>COUNTIFS(PA!$F$5:$F$254,$C33,PA!$K$5:$K$254,H$4)</f>
        <v>0</v>
      </c>
      <c r="I33" s="213">
        <f t="shared" si="3"/>
        <v>0</v>
      </c>
      <c r="J33" s="143">
        <f t="shared" si="2"/>
        <v>0</v>
      </c>
      <c r="K33" s="144" t="str">
        <f t="shared" si="0"/>
        <v>Sem P.A.</v>
      </c>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row>
    <row r="34" spans="2:47" s="70" customFormat="1" ht="35.1" customHeight="1" thickTop="1" thickBot="1">
      <c r="B34" s="69"/>
      <c r="C34" s="142" t="str">
        <f>IF(Cadastro!C34=0,"",Cadastro!C34)</f>
        <v>-</v>
      </c>
      <c r="D34" s="143">
        <f>COUNTIFS(PA!$F$5:$F$254,$C34,PA!$K$5:$K$254,D$4)</f>
        <v>0</v>
      </c>
      <c r="E34" s="143">
        <f>COUNTIFS(PA!$F$5:$F$254,$C34,PA!$K$5:$K$254,E$4)</f>
        <v>0</v>
      </c>
      <c r="F34" s="143">
        <f>COUNTIFS(PA!$F$5:$F$254,$C34,PA!$K$5:$K$254,F$4)</f>
        <v>0</v>
      </c>
      <c r="G34" s="143">
        <f>COUNTIFS(PA!$F$5:$F$254,$C34,PA!$K$5:$K$254,G$4)</f>
        <v>0</v>
      </c>
      <c r="H34" s="143">
        <f>COUNTIFS(PA!$F$5:$F$254,$C34,PA!$K$5:$K$254,H$4)</f>
        <v>0</v>
      </c>
      <c r="I34" s="213">
        <f t="shared" si="3"/>
        <v>0</v>
      </c>
      <c r="J34" s="143">
        <f t="shared" si="2"/>
        <v>0</v>
      </c>
      <c r="K34" s="144" t="str">
        <f t="shared" si="0"/>
        <v>Sem P.A.</v>
      </c>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row>
    <row r="35" spans="2:47" s="70" customFormat="1" ht="35.1" customHeight="1" thickTop="1" thickBot="1">
      <c r="B35" s="69"/>
      <c r="C35" s="142" t="str">
        <f>IF(Cadastro!C35=0,"",Cadastro!C35)</f>
        <v>-</v>
      </c>
      <c r="D35" s="143">
        <f>COUNTIFS(PA!$F$5:$F$254,$C35,PA!$K$5:$K$254,D$4)</f>
        <v>0</v>
      </c>
      <c r="E35" s="143">
        <f>COUNTIFS(PA!$F$5:$F$254,$C35,PA!$K$5:$K$254,E$4)</f>
        <v>0</v>
      </c>
      <c r="F35" s="143">
        <f>COUNTIFS(PA!$F$5:$F$254,$C35,PA!$K$5:$K$254,F$4)</f>
        <v>0</v>
      </c>
      <c r="G35" s="143">
        <f>COUNTIFS(PA!$F$5:$F$254,$C35,PA!$K$5:$K$254,G$4)</f>
        <v>0</v>
      </c>
      <c r="H35" s="143">
        <f>COUNTIFS(PA!$F$5:$F$254,$C35,PA!$K$5:$K$254,H$4)</f>
        <v>0</v>
      </c>
      <c r="I35" s="213">
        <f t="shared" si="3"/>
        <v>0</v>
      </c>
      <c r="J35" s="143">
        <f t="shared" si="2"/>
        <v>0</v>
      </c>
      <c r="K35" s="144" t="str">
        <f t="shared" si="0"/>
        <v>Sem P.A.</v>
      </c>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row>
    <row r="36" spans="2:47" s="70" customFormat="1" ht="35.1" customHeight="1" thickTop="1" thickBot="1">
      <c r="B36" s="69"/>
      <c r="C36" s="142" t="str">
        <f>IF(Cadastro!C36=0,"",Cadastro!C36)</f>
        <v>-</v>
      </c>
      <c r="D36" s="143">
        <f>COUNTIFS(PA!$F$5:$F$254,$C36,PA!$K$5:$K$254,D$4)</f>
        <v>0</v>
      </c>
      <c r="E36" s="143">
        <f>COUNTIFS(PA!$F$5:$F$254,$C36,PA!$K$5:$K$254,E$4)</f>
        <v>0</v>
      </c>
      <c r="F36" s="143">
        <f>COUNTIFS(PA!$F$5:$F$254,$C36,PA!$K$5:$K$254,F$4)</f>
        <v>0</v>
      </c>
      <c r="G36" s="143">
        <f>COUNTIFS(PA!$F$5:$F$254,$C36,PA!$K$5:$K$254,G$4)</f>
        <v>0</v>
      </c>
      <c r="H36" s="143">
        <f>COUNTIFS(PA!$F$5:$F$254,$C36,PA!$K$5:$K$254,H$4)</f>
        <v>0</v>
      </c>
      <c r="I36" s="213">
        <f t="shared" si="3"/>
        <v>0</v>
      </c>
      <c r="J36" s="143">
        <f t="shared" si="2"/>
        <v>0</v>
      </c>
      <c r="K36" s="144" t="str">
        <f t="shared" si="0"/>
        <v>Sem P.A.</v>
      </c>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row>
    <row r="37" spans="2:47" s="70" customFormat="1" ht="35.1" customHeight="1" thickTop="1" thickBot="1">
      <c r="B37" s="69"/>
      <c r="C37" s="142" t="str">
        <f>IF(Cadastro!C37=0,"",Cadastro!C37)</f>
        <v>-</v>
      </c>
      <c r="D37" s="143">
        <f>COUNTIFS(PA!$F$5:$F$254,$C37,PA!$K$5:$K$254,D$4)</f>
        <v>0</v>
      </c>
      <c r="E37" s="143">
        <f>COUNTIFS(PA!$F$5:$F$254,$C37,PA!$K$5:$K$254,E$4)</f>
        <v>0</v>
      </c>
      <c r="F37" s="143">
        <f>COUNTIFS(PA!$F$5:$F$254,$C37,PA!$K$5:$K$254,F$4)</f>
        <v>0</v>
      </c>
      <c r="G37" s="143">
        <f>COUNTIFS(PA!$F$5:$F$254,$C37,PA!$K$5:$K$254,G$4)</f>
        <v>0</v>
      </c>
      <c r="H37" s="143">
        <f>COUNTIFS(PA!$F$5:$F$254,$C37,PA!$K$5:$K$254,H$4)</f>
        <v>0</v>
      </c>
      <c r="I37" s="213">
        <f t="shared" si="3"/>
        <v>0</v>
      </c>
      <c r="J37" s="143">
        <f t="shared" si="2"/>
        <v>0</v>
      </c>
      <c r="K37" s="144" t="str">
        <f t="shared" ref="K37:K54" si="4">IF(I37=0,"Sem P.A.",J37/I37)</f>
        <v>Sem P.A.</v>
      </c>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row>
    <row r="38" spans="2:47" s="70" customFormat="1" ht="35.1" customHeight="1" thickTop="1" thickBot="1">
      <c r="B38" s="69"/>
      <c r="C38" s="142" t="str">
        <f>IF(Cadastro!C38=0,"",Cadastro!C38)</f>
        <v>-</v>
      </c>
      <c r="D38" s="143">
        <f>COUNTIFS(PA!$F$5:$F$254,$C38,PA!$K$5:$K$254,D$4)</f>
        <v>0</v>
      </c>
      <c r="E38" s="143">
        <f>COUNTIFS(PA!$F$5:$F$254,$C38,PA!$K$5:$K$254,E$4)</f>
        <v>0</v>
      </c>
      <c r="F38" s="143">
        <f>COUNTIFS(PA!$F$5:$F$254,$C38,PA!$K$5:$K$254,F$4)</f>
        <v>0</v>
      </c>
      <c r="G38" s="143">
        <f>COUNTIFS(PA!$F$5:$F$254,$C38,PA!$K$5:$K$254,G$4)</f>
        <v>0</v>
      </c>
      <c r="H38" s="143">
        <f>COUNTIFS(PA!$F$5:$F$254,$C38,PA!$K$5:$K$254,H$4)</f>
        <v>0</v>
      </c>
      <c r="I38" s="213">
        <f t="shared" si="3"/>
        <v>0</v>
      </c>
      <c r="J38" s="143">
        <f t="shared" si="2"/>
        <v>0</v>
      </c>
      <c r="K38" s="144" t="str">
        <f t="shared" si="4"/>
        <v>Sem P.A.</v>
      </c>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row>
    <row r="39" spans="2:47" s="70" customFormat="1" ht="35.1" customHeight="1" thickTop="1" thickBot="1">
      <c r="B39" s="69"/>
      <c r="C39" s="142" t="str">
        <f>IF(Cadastro!C39=0,"",Cadastro!C39)</f>
        <v>-</v>
      </c>
      <c r="D39" s="143">
        <f>COUNTIFS(PA!$F$5:$F$254,$C39,PA!$K$5:$K$254,D$4)</f>
        <v>0</v>
      </c>
      <c r="E39" s="143">
        <f>COUNTIFS(PA!$F$5:$F$254,$C39,PA!$K$5:$K$254,E$4)</f>
        <v>0</v>
      </c>
      <c r="F39" s="143">
        <f>COUNTIFS(PA!$F$5:$F$254,$C39,PA!$K$5:$K$254,F$4)</f>
        <v>0</v>
      </c>
      <c r="G39" s="143">
        <f>COUNTIFS(PA!$F$5:$F$254,$C39,PA!$K$5:$K$254,G$4)</f>
        <v>0</v>
      </c>
      <c r="H39" s="143">
        <f>COUNTIFS(PA!$F$5:$F$254,$C39,PA!$K$5:$K$254,H$4)</f>
        <v>0</v>
      </c>
      <c r="I39" s="213">
        <f t="shared" si="3"/>
        <v>0</v>
      </c>
      <c r="J39" s="143">
        <f t="shared" si="2"/>
        <v>0</v>
      </c>
      <c r="K39" s="144" t="str">
        <f t="shared" si="4"/>
        <v>Sem P.A.</v>
      </c>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row>
    <row r="40" spans="2:47" s="70" customFormat="1" ht="35.1" customHeight="1" thickTop="1" thickBot="1">
      <c r="B40" s="69"/>
      <c r="C40" s="142" t="str">
        <f>IF(Cadastro!C40=0,"",Cadastro!C40)</f>
        <v>-</v>
      </c>
      <c r="D40" s="143">
        <f>COUNTIFS(PA!$F$5:$F$254,$C40,PA!$K$5:$K$254,D$4)</f>
        <v>0</v>
      </c>
      <c r="E40" s="143">
        <f>COUNTIFS(PA!$F$5:$F$254,$C40,PA!$K$5:$K$254,E$4)</f>
        <v>0</v>
      </c>
      <c r="F40" s="143">
        <f>COUNTIFS(PA!$F$5:$F$254,$C40,PA!$K$5:$K$254,F$4)</f>
        <v>0</v>
      </c>
      <c r="G40" s="143">
        <f>COUNTIFS(PA!$F$5:$F$254,$C40,PA!$K$5:$K$254,G$4)</f>
        <v>0</v>
      </c>
      <c r="H40" s="143">
        <f>COUNTIFS(PA!$F$5:$F$254,$C40,PA!$K$5:$K$254,H$4)</f>
        <v>0</v>
      </c>
      <c r="I40" s="213">
        <f t="shared" si="3"/>
        <v>0</v>
      </c>
      <c r="J40" s="143">
        <f t="shared" si="2"/>
        <v>0</v>
      </c>
      <c r="K40" s="144" t="str">
        <f t="shared" si="4"/>
        <v>Sem P.A.</v>
      </c>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row>
    <row r="41" spans="2:47" s="70" customFormat="1" ht="35.1" customHeight="1" thickTop="1" thickBot="1">
      <c r="B41" s="69"/>
      <c r="C41" s="142" t="str">
        <f>IF(Cadastro!C41=0,"",Cadastro!C41)</f>
        <v>-</v>
      </c>
      <c r="D41" s="143">
        <f>COUNTIFS(PA!$F$5:$F$254,$C41,PA!$K$5:$K$254,D$4)</f>
        <v>0</v>
      </c>
      <c r="E41" s="143">
        <f>COUNTIFS(PA!$F$5:$F$254,$C41,PA!$K$5:$K$254,E$4)</f>
        <v>0</v>
      </c>
      <c r="F41" s="143">
        <f>COUNTIFS(PA!$F$5:$F$254,$C41,PA!$K$5:$K$254,F$4)</f>
        <v>0</v>
      </c>
      <c r="G41" s="143">
        <f>COUNTIFS(PA!$F$5:$F$254,$C41,PA!$K$5:$K$254,G$4)</f>
        <v>0</v>
      </c>
      <c r="H41" s="143">
        <f>COUNTIFS(PA!$F$5:$F$254,$C41,PA!$K$5:$K$254,H$4)</f>
        <v>0</v>
      </c>
      <c r="I41" s="213">
        <f t="shared" si="3"/>
        <v>0</v>
      </c>
      <c r="J41" s="143">
        <f t="shared" si="2"/>
        <v>0</v>
      </c>
      <c r="K41" s="144" t="str">
        <f t="shared" si="4"/>
        <v>Sem P.A.</v>
      </c>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row>
    <row r="42" spans="2:47" s="70" customFormat="1" ht="35.1" customHeight="1" thickTop="1" thickBot="1">
      <c r="B42" s="69"/>
      <c r="C42" s="142" t="str">
        <f>IF(Cadastro!C42=0,"",Cadastro!C42)</f>
        <v>-</v>
      </c>
      <c r="D42" s="143">
        <f>COUNTIFS(PA!$F$5:$F$254,$C42,PA!$K$5:$K$254,D$4)</f>
        <v>0</v>
      </c>
      <c r="E42" s="143">
        <f>COUNTIFS(PA!$F$5:$F$254,$C42,PA!$K$5:$K$254,E$4)</f>
        <v>0</v>
      </c>
      <c r="F42" s="143">
        <f>COUNTIFS(PA!$F$5:$F$254,$C42,PA!$K$5:$K$254,F$4)</f>
        <v>0</v>
      </c>
      <c r="G42" s="143">
        <f>COUNTIFS(PA!$F$5:$F$254,$C42,PA!$K$5:$K$254,G$4)</f>
        <v>0</v>
      </c>
      <c r="H42" s="143">
        <f>COUNTIFS(PA!$F$5:$F$254,$C42,PA!$K$5:$K$254,H$4)</f>
        <v>0</v>
      </c>
      <c r="I42" s="213">
        <f t="shared" si="3"/>
        <v>0</v>
      </c>
      <c r="J42" s="143">
        <f t="shared" si="2"/>
        <v>0</v>
      </c>
      <c r="K42" s="144" t="str">
        <f t="shared" si="4"/>
        <v>Sem P.A.</v>
      </c>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row>
    <row r="43" spans="2:47" s="70" customFormat="1" ht="35.1" customHeight="1" thickTop="1" thickBot="1">
      <c r="B43" s="69"/>
      <c r="C43" s="142" t="str">
        <f>IF(Cadastro!C43=0,"",Cadastro!C43)</f>
        <v>-</v>
      </c>
      <c r="D43" s="143">
        <f>COUNTIFS(PA!$F$5:$F$254,$C43,PA!$K$5:$K$254,D$4)</f>
        <v>0</v>
      </c>
      <c r="E43" s="143">
        <f>COUNTIFS(PA!$F$5:$F$254,$C43,PA!$K$5:$K$254,E$4)</f>
        <v>0</v>
      </c>
      <c r="F43" s="143">
        <f>COUNTIFS(PA!$F$5:$F$254,$C43,PA!$K$5:$K$254,F$4)</f>
        <v>0</v>
      </c>
      <c r="G43" s="143">
        <f>COUNTIFS(PA!$F$5:$F$254,$C43,PA!$K$5:$K$254,G$4)</f>
        <v>0</v>
      </c>
      <c r="H43" s="143">
        <f>COUNTIFS(PA!$F$5:$F$254,$C43,PA!$K$5:$K$254,H$4)</f>
        <v>0</v>
      </c>
      <c r="I43" s="213">
        <f t="shared" si="3"/>
        <v>0</v>
      </c>
      <c r="J43" s="143">
        <f t="shared" si="2"/>
        <v>0</v>
      </c>
      <c r="K43" s="144" t="str">
        <f t="shared" si="4"/>
        <v>Sem P.A.</v>
      </c>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row>
    <row r="44" spans="2:47" s="70" customFormat="1" ht="35.1" customHeight="1" thickTop="1" thickBot="1">
      <c r="B44" s="69"/>
      <c r="C44" s="142" t="str">
        <f>IF(Cadastro!C44=0,"",Cadastro!C44)</f>
        <v>-</v>
      </c>
      <c r="D44" s="143">
        <f>COUNTIFS(PA!$F$5:$F$254,$C44,PA!$K$5:$K$254,D$4)</f>
        <v>0</v>
      </c>
      <c r="E44" s="143">
        <f>COUNTIFS(PA!$F$5:$F$254,$C44,PA!$K$5:$K$254,E$4)</f>
        <v>0</v>
      </c>
      <c r="F44" s="143">
        <f>COUNTIFS(PA!$F$5:$F$254,$C44,PA!$K$5:$K$254,F$4)</f>
        <v>0</v>
      </c>
      <c r="G44" s="143">
        <f>COUNTIFS(PA!$F$5:$F$254,$C44,PA!$K$5:$K$254,G$4)</f>
        <v>0</v>
      </c>
      <c r="H44" s="143">
        <f>COUNTIFS(PA!$F$5:$F$254,$C44,PA!$K$5:$K$254,H$4)</f>
        <v>0</v>
      </c>
      <c r="I44" s="213">
        <f t="shared" si="3"/>
        <v>0</v>
      </c>
      <c r="J44" s="143">
        <f t="shared" si="2"/>
        <v>0</v>
      </c>
      <c r="K44" s="144" t="str">
        <f t="shared" si="4"/>
        <v>Sem P.A.</v>
      </c>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row>
    <row r="45" spans="2:47" s="70" customFormat="1" ht="35.1" customHeight="1" thickTop="1" thickBot="1">
      <c r="B45" s="69"/>
      <c r="C45" s="142" t="str">
        <f>IF(Cadastro!C45=0,"",Cadastro!C45)</f>
        <v>-</v>
      </c>
      <c r="D45" s="143">
        <f>COUNTIFS(PA!$F$5:$F$254,$C45,PA!$K$5:$K$254,D$4)</f>
        <v>0</v>
      </c>
      <c r="E45" s="143">
        <f>COUNTIFS(PA!$F$5:$F$254,$C45,PA!$K$5:$K$254,E$4)</f>
        <v>0</v>
      </c>
      <c r="F45" s="143">
        <f>COUNTIFS(PA!$F$5:$F$254,$C45,PA!$K$5:$K$254,F$4)</f>
        <v>0</v>
      </c>
      <c r="G45" s="143">
        <f>COUNTIFS(PA!$F$5:$F$254,$C45,PA!$K$5:$K$254,G$4)</f>
        <v>0</v>
      </c>
      <c r="H45" s="143">
        <f>COUNTIFS(PA!$F$5:$F$254,$C45,PA!$K$5:$K$254,H$4)</f>
        <v>0</v>
      </c>
      <c r="I45" s="213">
        <f t="shared" si="3"/>
        <v>0</v>
      </c>
      <c r="J45" s="143">
        <f t="shared" si="2"/>
        <v>0</v>
      </c>
      <c r="K45" s="144" t="str">
        <f t="shared" si="4"/>
        <v>Sem P.A.</v>
      </c>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row>
    <row r="46" spans="2:47" s="70" customFormat="1" ht="35.1" customHeight="1" thickTop="1" thickBot="1">
      <c r="B46" s="69"/>
      <c r="C46" s="141" t="str">
        <f>IF(Cadastro!C46=0,"",Cadastro!C46)</f>
        <v>-</v>
      </c>
      <c r="D46" s="220">
        <f>COUNTIFS(PA!$F$5:$F$254,$C46,PA!$K$5:$K$254,D$4)</f>
        <v>0</v>
      </c>
      <c r="E46" s="220">
        <f>COUNTIFS(PA!$F$5:$F$254,$C46,PA!$K$5:$K$254,E$4)</f>
        <v>0</v>
      </c>
      <c r="F46" s="220">
        <f>COUNTIFS(PA!$F$5:$F$254,$C46,PA!$K$5:$K$254,F$4)</f>
        <v>0</v>
      </c>
      <c r="G46" s="220">
        <f>COUNTIFS(PA!$F$5:$F$254,$C46,PA!$K$5:$K$254,G$4)</f>
        <v>0</v>
      </c>
      <c r="H46" s="220">
        <f>COUNTIFS(PA!$F$5:$F$254,$C46,PA!$K$5:$K$254,H$4)</f>
        <v>0</v>
      </c>
      <c r="I46" s="221">
        <f t="shared" si="3"/>
        <v>0</v>
      </c>
      <c r="J46" s="220">
        <f t="shared" si="2"/>
        <v>0</v>
      </c>
      <c r="K46" s="222" t="str">
        <f t="shared" si="4"/>
        <v>Sem P.A.</v>
      </c>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row>
    <row r="47" spans="2:47" s="70" customFormat="1" ht="35.1" customHeight="1" thickTop="1" thickBot="1">
      <c r="B47" s="69"/>
      <c r="C47" s="142" t="str">
        <f>IF(Cadastro!C47=0,"",Cadastro!C47)</f>
        <v>-</v>
      </c>
      <c r="D47" s="143">
        <f>COUNTIFS(PA!$F$5:$F$254,$C47,PA!$K$5:$K$254,D$4)</f>
        <v>0</v>
      </c>
      <c r="E47" s="143">
        <f>COUNTIFS(PA!$F$5:$F$254,$C47,PA!$K$5:$K$254,E$4)</f>
        <v>0</v>
      </c>
      <c r="F47" s="143">
        <f>COUNTIFS(PA!$F$5:$F$254,$C47,PA!$K$5:$K$254,F$4)</f>
        <v>0</v>
      </c>
      <c r="G47" s="143">
        <f>COUNTIFS(PA!$F$5:$F$254,$C47,PA!$K$5:$K$254,G$4)</f>
        <v>0</v>
      </c>
      <c r="H47" s="143">
        <f>COUNTIFS(PA!$F$5:$F$254,$C47,PA!$K$5:$K$254,H$4)</f>
        <v>0</v>
      </c>
      <c r="I47" s="213">
        <f t="shared" si="3"/>
        <v>0</v>
      </c>
      <c r="J47" s="143">
        <f t="shared" si="2"/>
        <v>0</v>
      </c>
      <c r="K47" s="144" t="str">
        <f t="shared" si="4"/>
        <v>Sem P.A.</v>
      </c>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row>
    <row r="48" spans="2:47" s="70" customFormat="1" ht="35.1" customHeight="1" thickTop="1" thickBot="1">
      <c r="B48" s="69"/>
      <c r="C48" s="142" t="str">
        <f>IF(Cadastro!C48=0,"",Cadastro!C48)</f>
        <v>-</v>
      </c>
      <c r="D48" s="143">
        <f>COUNTIFS(PA!$F$5:$F$254,$C48,PA!$K$5:$K$254,D$4)</f>
        <v>0</v>
      </c>
      <c r="E48" s="143">
        <f>COUNTIFS(PA!$F$5:$F$254,$C48,PA!$K$5:$K$254,E$4)</f>
        <v>0</v>
      </c>
      <c r="F48" s="143">
        <f>COUNTIFS(PA!$F$5:$F$254,$C48,PA!$K$5:$K$254,F$4)</f>
        <v>0</v>
      </c>
      <c r="G48" s="143">
        <f>COUNTIFS(PA!$F$5:$F$254,$C48,PA!$K$5:$K$254,G$4)</f>
        <v>0</v>
      </c>
      <c r="H48" s="143">
        <f>COUNTIFS(PA!$F$5:$F$254,$C48,PA!$K$5:$K$254,H$4)</f>
        <v>0</v>
      </c>
      <c r="I48" s="213">
        <f t="shared" si="3"/>
        <v>0</v>
      </c>
      <c r="J48" s="143">
        <f t="shared" si="2"/>
        <v>0</v>
      </c>
      <c r="K48" s="144" t="str">
        <f t="shared" si="4"/>
        <v>Sem P.A.</v>
      </c>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row>
    <row r="49" spans="1:47" s="70" customFormat="1" ht="35.1" customHeight="1" thickTop="1" thickBot="1">
      <c r="B49" s="69"/>
      <c r="C49" s="142" t="str">
        <f>IF(Cadastro!C49=0,"",Cadastro!C49)</f>
        <v>-</v>
      </c>
      <c r="D49" s="143">
        <f>COUNTIFS(PA!$F$5:$F$254,$C49,PA!$K$5:$K$254,D$4)</f>
        <v>0</v>
      </c>
      <c r="E49" s="143">
        <f>COUNTIFS(PA!$F$5:$F$254,$C49,PA!$K$5:$K$254,E$4)</f>
        <v>0</v>
      </c>
      <c r="F49" s="143">
        <f>COUNTIFS(PA!$F$5:$F$254,$C49,PA!$K$5:$K$254,F$4)</f>
        <v>0</v>
      </c>
      <c r="G49" s="143">
        <f>COUNTIFS(PA!$F$5:$F$254,$C49,PA!$K$5:$K$254,G$4)</f>
        <v>0</v>
      </c>
      <c r="H49" s="143">
        <f>COUNTIFS(PA!$F$5:$F$254,$C49,PA!$K$5:$K$254,H$4)</f>
        <v>0</v>
      </c>
      <c r="I49" s="213">
        <f t="shared" si="3"/>
        <v>0</v>
      </c>
      <c r="J49" s="143">
        <f t="shared" si="2"/>
        <v>0</v>
      </c>
      <c r="K49" s="144" t="str">
        <f t="shared" si="4"/>
        <v>Sem P.A.</v>
      </c>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row>
    <row r="50" spans="1:47" s="70" customFormat="1" ht="35.1" customHeight="1" thickTop="1" thickBot="1">
      <c r="B50" s="69"/>
      <c r="C50" s="142" t="str">
        <f>IF(Cadastro!C50=0,"",Cadastro!C50)</f>
        <v>-</v>
      </c>
      <c r="D50" s="143">
        <f>COUNTIFS(PA!$F$5:$F$254,$C50,PA!$K$5:$K$254,D$4)</f>
        <v>0</v>
      </c>
      <c r="E50" s="143">
        <f>COUNTIFS(PA!$F$5:$F$254,$C50,PA!$K$5:$K$254,E$4)</f>
        <v>0</v>
      </c>
      <c r="F50" s="143">
        <f>COUNTIFS(PA!$F$5:$F$254,$C50,PA!$K$5:$K$254,F$4)</f>
        <v>0</v>
      </c>
      <c r="G50" s="143">
        <f>COUNTIFS(PA!$F$5:$F$254,$C50,PA!$K$5:$K$254,G$4)</f>
        <v>0</v>
      </c>
      <c r="H50" s="143">
        <f>COUNTIFS(PA!$F$5:$F$254,$C50,PA!$K$5:$K$254,H$4)</f>
        <v>0</v>
      </c>
      <c r="I50" s="213">
        <f t="shared" si="3"/>
        <v>0</v>
      </c>
      <c r="J50" s="143">
        <f t="shared" si="2"/>
        <v>0</v>
      </c>
      <c r="K50" s="144" t="str">
        <f t="shared" si="4"/>
        <v>Sem P.A.</v>
      </c>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row>
    <row r="51" spans="1:47" s="70" customFormat="1" ht="35.1" customHeight="1" thickTop="1" thickBot="1">
      <c r="B51" s="69"/>
      <c r="C51" s="142" t="str">
        <f>IF(Cadastro!C51=0,"",Cadastro!C51)</f>
        <v>-</v>
      </c>
      <c r="D51" s="143">
        <f>COUNTIFS(PA!$F$5:$F$254,$C51,PA!$K$5:$K$254,D$4)</f>
        <v>0</v>
      </c>
      <c r="E51" s="143">
        <f>COUNTIFS(PA!$F$5:$F$254,$C51,PA!$K$5:$K$254,E$4)</f>
        <v>0</v>
      </c>
      <c r="F51" s="143">
        <f>COUNTIFS(PA!$F$5:$F$254,$C51,PA!$K$5:$K$254,F$4)</f>
        <v>0</v>
      </c>
      <c r="G51" s="143">
        <f>COUNTIFS(PA!$F$5:$F$254,$C51,PA!$K$5:$K$254,G$4)</f>
        <v>0</v>
      </c>
      <c r="H51" s="143">
        <f>COUNTIFS(PA!$F$5:$F$254,$C51,PA!$K$5:$K$254,H$4)</f>
        <v>0</v>
      </c>
      <c r="I51" s="213">
        <f t="shared" si="3"/>
        <v>0</v>
      </c>
      <c r="J51" s="143">
        <f t="shared" si="2"/>
        <v>0</v>
      </c>
      <c r="K51" s="144" t="str">
        <f t="shared" si="4"/>
        <v>Sem P.A.</v>
      </c>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row>
    <row r="52" spans="1:47" s="146" customFormat="1" ht="35.1" customHeight="1" thickTop="1" thickBot="1">
      <c r="A52" s="128"/>
      <c r="B52" s="69"/>
      <c r="C52" s="142" t="str">
        <f>IF(Cadastro!C52=0,"",Cadastro!C52)</f>
        <v>-</v>
      </c>
      <c r="D52" s="143">
        <f>COUNTIFS(PA!$F$5:$F$254,$C52,PA!$K$5:$K$254,D$4)</f>
        <v>0</v>
      </c>
      <c r="E52" s="143">
        <f>COUNTIFS(PA!$F$5:$F$254,$C52,PA!$K$5:$K$254,E$4)</f>
        <v>0</v>
      </c>
      <c r="F52" s="143">
        <f>COUNTIFS(PA!$F$5:$F$254,$C52,PA!$K$5:$K$254,F$4)</f>
        <v>0</v>
      </c>
      <c r="G52" s="143">
        <f>COUNTIFS(PA!$F$5:$F$254,$C52,PA!$K$5:$K$254,G$4)</f>
        <v>0</v>
      </c>
      <c r="H52" s="143">
        <f>COUNTIFS(PA!$F$5:$F$254,$C52,PA!$K$5:$K$254,H$4)</f>
        <v>0</v>
      </c>
      <c r="I52" s="213">
        <f t="shared" si="3"/>
        <v>0</v>
      </c>
      <c r="J52" s="143">
        <f t="shared" si="2"/>
        <v>0</v>
      </c>
      <c r="K52" s="144" t="str">
        <f t="shared" si="4"/>
        <v>Sem P.A.</v>
      </c>
      <c r="L52" s="70"/>
      <c r="M52" s="70"/>
      <c r="N52" s="70"/>
      <c r="O52" s="70"/>
      <c r="P52" s="70"/>
      <c r="Q52" s="70"/>
      <c r="R52" s="70"/>
      <c r="S52" s="70"/>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row>
    <row r="53" spans="1:47" s="146" customFormat="1" ht="35.1" customHeight="1" thickTop="1" thickBot="1">
      <c r="A53" s="128"/>
      <c r="B53" s="69"/>
      <c r="C53" s="142" t="str">
        <f>IF(Cadastro!C53=0,"",Cadastro!C53)</f>
        <v>-</v>
      </c>
      <c r="D53" s="143">
        <f>COUNTIFS(PA!$F$5:$F$254,$C53,PA!$K$5:$K$254,D$4)</f>
        <v>0</v>
      </c>
      <c r="E53" s="143">
        <f>COUNTIFS(PA!$F$5:$F$254,$C53,PA!$K$5:$K$254,E$4)</f>
        <v>0</v>
      </c>
      <c r="F53" s="143">
        <f>COUNTIFS(PA!$F$5:$F$254,$C53,PA!$K$5:$K$254,F$4)</f>
        <v>0</v>
      </c>
      <c r="G53" s="143">
        <f>COUNTIFS(PA!$F$5:$F$254,$C53,PA!$K$5:$K$254,G$4)</f>
        <v>0</v>
      </c>
      <c r="H53" s="143">
        <f>COUNTIFS(PA!$F$5:$F$254,$C53,PA!$K$5:$K$254,H$4)</f>
        <v>0</v>
      </c>
      <c r="I53" s="213">
        <f t="shared" si="3"/>
        <v>0</v>
      </c>
      <c r="J53" s="143">
        <f t="shared" si="2"/>
        <v>0</v>
      </c>
      <c r="K53" s="144" t="str">
        <f t="shared" si="4"/>
        <v>Sem P.A.</v>
      </c>
      <c r="L53" s="70"/>
      <c r="M53" s="70"/>
      <c r="N53" s="70"/>
      <c r="O53" s="70"/>
      <c r="P53" s="70"/>
      <c r="Q53" s="70"/>
      <c r="R53" s="70"/>
      <c r="S53" s="70"/>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row>
    <row r="54" spans="1:47" s="146" customFormat="1" ht="35.1" customHeight="1" thickTop="1" thickBot="1">
      <c r="A54" s="128"/>
      <c r="B54" s="69"/>
      <c r="C54" s="142" t="str">
        <f>IF(Cadastro!C54=0,"",Cadastro!C54)</f>
        <v>-</v>
      </c>
      <c r="D54" s="143">
        <f>COUNTIFS(PA!$F$5:$F$254,$C54,PA!$K$5:$K$254,D$4)</f>
        <v>0</v>
      </c>
      <c r="E54" s="143">
        <f>COUNTIFS(PA!$F$5:$F$254,$C54,PA!$K$5:$K$254,E$4)</f>
        <v>0</v>
      </c>
      <c r="F54" s="143">
        <f>COUNTIFS(PA!$F$5:$F$254,$C54,PA!$K$5:$K$254,F$4)</f>
        <v>0</v>
      </c>
      <c r="G54" s="143">
        <f>COUNTIFS(PA!$F$5:$F$254,$C54,PA!$K$5:$K$254,G$4)</f>
        <v>0</v>
      </c>
      <c r="H54" s="143">
        <f>COUNTIFS(PA!$F$5:$F$254,$C54,PA!$K$5:$K$254,H$4)</f>
        <v>0</v>
      </c>
      <c r="I54" s="213">
        <f t="shared" si="3"/>
        <v>0</v>
      </c>
      <c r="J54" s="143">
        <f t="shared" si="2"/>
        <v>0</v>
      </c>
      <c r="K54" s="144" t="str">
        <f t="shared" si="4"/>
        <v>Sem P.A.</v>
      </c>
      <c r="L54" s="70"/>
      <c r="M54" s="70"/>
      <c r="N54" s="70"/>
      <c r="O54" s="70"/>
      <c r="P54" s="70"/>
      <c r="Q54" s="70"/>
      <c r="R54" s="70"/>
      <c r="S54" s="70"/>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row>
    <row r="55" spans="1:47" s="146" customFormat="1" ht="35.1" customHeight="1" thickTop="1">
      <c r="A55" s="128"/>
      <c r="B55" s="69"/>
      <c r="C55" s="69"/>
      <c r="D55" s="79"/>
      <c r="E55" s="69"/>
      <c r="F55" s="79"/>
      <c r="G55" s="71"/>
      <c r="H55" s="71"/>
      <c r="I55" s="70"/>
      <c r="J55" s="70"/>
      <c r="K55" s="70"/>
      <c r="L55" s="70"/>
      <c r="M55" s="70"/>
      <c r="N55" s="70"/>
      <c r="O55" s="70"/>
      <c r="P55" s="70"/>
      <c r="Q55" s="70"/>
      <c r="R55" s="70"/>
      <c r="S55" s="70"/>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row>
    <row r="56" spans="1:47" s="146" customFormat="1" ht="35.1" customHeight="1">
      <c r="A56" s="128"/>
      <c r="B56" s="69"/>
      <c r="C56" s="69"/>
      <c r="D56" s="79"/>
      <c r="E56" s="69"/>
      <c r="F56" s="79"/>
      <c r="G56" s="71"/>
      <c r="H56" s="71"/>
      <c r="I56" s="70"/>
      <c r="J56" s="70"/>
      <c r="K56" s="70"/>
      <c r="L56" s="70"/>
      <c r="M56" s="70"/>
      <c r="N56" s="70"/>
      <c r="O56" s="70"/>
      <c r="P56" s="70"/>
      <c r="Q56" s="70"/>
      <c r="R56" s="70"/>
      <c r="S56" s="70"/>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row>
    <row r="57" spans="1:47" s="146" customFormat="1" ht="35.1" customHeight="1">
      <c r="A57" s="128"/>
      <c r="B57" s="69"/>
      <c r="C57" s="69"/>
      <c r="D57" s="79"/>
      <c r="E57" s="69"/>
      <c r="F57" s="79"/>
      <c r="G57" s="71"/>
      <c r="H57" s="71"/>
      <c r="I57" s="70"/>
      <c r="J57" s="70"/>
      <c r="K57" s="70"/>
      <c r="L57" s="70"/>
      <c r="M57" s="70"/>
      <c r="N57" s="70"/>
      <c r="O57" s="70"/>
      <c r="P57" s="70"/>
      <c r="Q57" s="70"/>
      <c r="R57" s="70"/>
      <c r="S57" s="70"/>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row>
    <row r="58" spans="1:47" s="146" customFormat="1" ht="35.1" customHeight="1">
      <c r="A58" s="128"/>
      <c r="B58" s="69"/>
      <c r="C58" s="69"/>
      <c r="D58" s="79"/>
      <c r="E58" s="69"/>
      <c r="F58" s="79"/>
      <c r="G58" s="71"/>
      <c r="H58" s="71"/>
      <c r="I58" s="70"/>
      <c r="J58" s="70"/>
      <c r="K58" s="70"/>
      <c r="L58" s="70"/>
      <c r="M58" s="70"/>
      <c r="N58" s="70"/>
      <c r="O58" s="70"/>
      <c r="P58" s="70"/>
      <c r="Q58" s="70"/>
      <c r="R58" s="70"/>
      <c r="S58" s="70"/>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row>
    <row r="59" spans="1:47" s="146" customFormat="1" ht="35.1" customHeight="1">
      <c r="A59" s="128"/>
      <c r="B59" s="69"/>
      <c r="C59" s="69"/>
      <c r="D59" s="79"/>
      <c r="E59" s="69"/>
      <c r="F59" s="79"/>
      <c r="G59" s="71"/>
      <c r="H59" s="71"/>
      <c r="I59" s="70"/>
      <c r="J59" s="70"/>
      <c r="K59" s="70"/>
      <c r="L59" s="70"/>
      <c r="M59" s="70"/>
      <c r="N59" s="70"/>
      <c r="O59" s="70"/>
      <c r="P59" s="70"/>
      <c r="Q59" s="70"/>
      <c r="R59" s="70"/>
      <c r="S59" s="70"/>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row>
    <row r="60" spans="1:47" s="146" customFormat="1" ht="35.1" customHeight="1">
      <c r="A60" s="128"/>
      <c r="B60" s="69"/>
      <c r="C60" s="69"/>
      <c r="D60" s="79"/>
      <c r="E60" s="69"/>
      <c r="F60" s="79"/>
      <c r="G60" s="71"/>
      <c r="H60" s="71"/>
      <c r="I60" s="70"/>
      <c r="J60" s="70"/>
      <c r="K60" s="70"/>
      <c r="L60" s="70"/>
      <c r="M60" s="70"/>
      <c r="N60" s="70"/>
      <c r="O60" s="70"/>
      <c r="P60" s="70"/>
      <c r="Q60" s="70"/>
      <c r="R60" s="70"/>
      <c r="S60" s="70"/>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row>
    <row r="61" spans="1:47" s="146" customFormat="1" ht="35.1" customHeight="1">
      <c r="A61" s="128"/>
      <c r="B61" s="69"/>
      <c r="C61" s="69"/>
      <c r="D61" s="79"/>
      <c r="E61" s="69"/>
      <c r="F61" s="79"/>
      <c r="G61" s="71"/>
      <c r="H61" s="71"/>
      <c r="I61" s="70"/>
      <c r="J61" s="70"/>
      <c r="K61" s="70"/>
      <c r="L61" s="70"/>
      <c r="M61" s="70"/>
      <c r="N61" s="70"/>
      <c r="O61" s="70"/>
      <c r="P61" s="70"/>
      <c r="Q61" s="70"/>
      <c r="R61" s="70"/>
      <c r="S61" s="70"/>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row>
    <row r="62" spans="1:47" s="146" customFormat="1" ht="35.1" customHeight="1">
      <c r="A62" s="128"/>
      <c r="B62" s="69"/>
      <c r="C62" s="69"/>
      <c r="D62" s="79"/>
      <c r="E62" s="69"/>
      <c r="F62" s="79"/>
      <c r="G62" s="71"/>
      <c r="H62" s="71"/>
      <c r="I62" s="70"/>
      <c r="J62" s="70"/>
      <c r="K62" s="70"/>
      <c r="L62" s="70"/>
      <c r="M62" s="70"/>
      <c r="N62" s="70"/>
      <c r="O62" s="70"/>
      <c r="P62" s="70"/>
      <c r="Q62" s="70"/>
      <c r="R62" s="70"/>
      <c r="S62" s="70"/>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row>
    <row r="63" spans="1:47" s="146" customFormat="1" ht="35.1" customHeight="1">
      <c r="A63" s="128"/>
      <c r="B63" s="69"/>
      <c r="C63" s="69"/>
      <c r="D63" s="79"/>
      <c r="E63" s="69"/>
      <c r="F63" s="79"/>
      <c r="G63" s="71"/>
      <c r="H63" s="71"/>
      <c r="I63" s="70"/>
      <c r="J63" s="70"/>
      <c r="K63" s="70"/>
      <c r="L63" s="70"/>
      <c r="M63" s="70"/>
      <c r="N63" s="70"/>
      <c r="O63" s="70"/>
      <c r="P63" s="70"/>
      <c r="Q63" s="70"/>
      <c r="R63" s="70"/>
      <c r="S63" s="70"/>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row>
    <row r="64" spans="1:47" s="146" customFormat="1" ht="35.1" customHeight="1">
      <c r="A64" s="128"/>
      <c r="B64" s="69"/>
      <c r="C64" s="69"/>
      <c r="D64" s="79"/>
      <c r="E64" s="69"/>
      <c r="F64" s="79"/>
      <c r="G64" s="71"/>
      <c r="H64" s="71"/>
      <c r="I64" s="70"/>
      <c r="J64" s="70"/>
      <c r="K64" s="70"/>
      <c r="L64" s="70"/>
      <c r="M64" s="70"/>
      <c r="N64" s="70"/>
      <c r="O64" s="70"/>
      <c r="P64" s="70"/>
      <c r="Q64" s="70"/>
      <c r="R64" s="70"/>
      <c r="S64" s="70"/>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row>
    <row r="65" spans="1:47" s="146" customFormat="1" ht="35.1" customHeight="1">
      <c r="A65" s="128"/>
      <c r="B65" s="69"/>
      <c r="C65" s="69"/>
      <c r="D65" s="79"/>
      <c r="E65" s="69"/>
      <c r="F65" s="79"/>
      <c r="G65" s="71"/>
      <c r="H65" s="71"/>
      <c r="I65" s="70"/>
      <c r="J65" s="70"/>
      <c r="K65" s="70"/>
      <c r="L65" s="70"/>
      <c r="M65" s="70"/>
      <c r="N65" s="70"/>
      <c r="O65" s="70"/>
      <c r="P65" s="70"/>
      <c r="Q65" s="70"/>
      <c r="R65" s="70"/>
      <c r="S65" s="70"/>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row>
    <row r="66" spans="1:47" s="146" customFormat="1" ht="35.1" customHeight="1">
      <c r="A66" s="128"/>
      <c r="B66" s="69"/>
      <c r="C66" s="69"/>
      <c r="D66" s="79"/>
      <c r="E66" s="69"/>
      <c r="F66" s="79"/>
      <c r="G66" s="71"/>
      <c r="H66" s="71"/>
      <c r="I66" s="70"/>
      <c r="J66" s="70"/>
      <c r="K66" s="70"/>
      <c r="L66" s="70"/>
      <c r="M66" s="70"/>
      <c r="N66" s="70"/>
      <c r="O66" s="70"/>
      <c r="P66" s="70"/>
      <c r="Q66" s="70"/>
      <c r="R66" s="70"/>
      <c r="S66" s="70"/>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row>
    <row r="67" spans="1:47" s="146" customFormat="1" ht="35.1" customHeight="1">
      <c r="A67" s="128"/>
      <c r="B67" s="69"/>
      <c r="C67" s="69"/>
      <c r="D67" s="79"/>
      <c r="E67" s="69"/>
      <c r="F67" s="79"/>
      <c r="G67" s="71"/>
      <c r="H67" s="71"/>
      <c r="I67" s="70"/>
      <c r="J67" s="70"/>
      <c r="K67" s="70"/>
      <c r="L67" s="70"/>
      <c r="M67" s="70"/>
      <c r="N67" s="70"/>
      <c r="O67" s="70"/>
      <c r="P67" s="70"/>
      <c r="Q67" s="70"/>
      <c r="R67" s="70"/>
      <c r="S67" s="70"/>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row>
    <row r="68" spans="1:47" s="146" customFormat="1" ht="35.1" customHeight="1">
      <c r="A68" s="128"/>
      <c r="B68" s="69"/>
      <c r="C68" s="69"/>
      <c r="D68" s="79"/>
      <c r="E68" s="69"/>
      <c r="F68" s="79"/>
      <c r="G68" s="71"/>
      <c r="H68" s="71"/>
      <c r="I68" s="70"/>
      <c r="J68" s="70"/>
      <c r="K68" s="70"/>
      <c r="L68" s="70"/>
      <c r="M68" s="70"/>
      <c r="N68" s="70"/>
      <c r="O68" s="70"/>
      <c r="P68" s="70"/>
      <c r="Q68" s="70"/>
      <c r="R68" s="70"/>
      <c r="S68" s="70"/>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row>
    <row r="69" spans="1:47" s="146" customFormat="1" ht="35.1" customHeight="1">
      <c r="A69" s="128"/>
      <c r="B69" s="69"/>
      <c r="C69" s="69"/>
      <c r="D69" s="79"/>
      <c r="E69" s="69"/>
      <c r="F69" s="79"/>
      <c r="G69" s="71"/>
      <c r="H69" s="71"/>
      <c r="I69" s="70"/>
      <c r="J69" s="70"/>
      <c r="K69" s="70"/>
      <c r="L69" s="70"/>
      <c r="M69" s="70"/>
      <c r="N69" s="70"/>
      <c r="O69" s="70"/>
      <c r="P69" s="70"/>
      <c r="Q69" s="70"/>
      <c r="R69" s="70"/>
      <c r="S69" s="70"/>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row>
    <row r="70" spans="1:47" s="146" customFormat="1" ht="35.1" customHeight="1">
      <c r="A70" s="128"/>
      <c r="B70" s="69"/>
      <c r="C70" s="69"/>
      <c r="D70" s="79"/>
      <c r="E70" s="69"/>
      <c r="F70" s="79"/>
      <c r="G70" s="71"/>
      <c r="H70" s="71"/>
      <c r="I70" s="70"/>
      <c r="J70" s="70"/>
      <c r="K70" s="70"/>
      <c r="L70" s="70"/>
      <c r="M70" s="70"/>
      <c r="N70" s="70"/>
      <c r="O70" s="70"/>
      <c r="P70" s="70"/>
      <c r="Q70" s="70"/>
      <c r="R70" s="70"/>
      <c r="S70" s="70"/>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row>
    <row r="71" spans="1:47" s="146" customFormat="1" ht="35.1" customHeight="1">
      <c r="A71" s="128"/>
      <c r="B71" s="69"/>
      <c r="C71" s="69"/>
      <c r="D71" s="79"/>
      <c r="E71" s="69"/>
      <c r="F71" s="79"/>
      <c r="G71" s="71"/>
      <c r="H71" s="71"/>
      <c r="I71" s="70"/>
      <c r="J71" s="70"/>
      <c r="K71" s="70"/>
      <c r="L71" s="70"/>
      <c r="M71" s="70"/>
      <c r="N71" s="70"/>
      <c r="O71" s="70"/>
      <c r="P71" s="70"/>
      <c r="Q71" s="70"/>
      <c r="R71" s="70"/>
      <c r="S71" s="70"/>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row>
  </sheetData>
  <sheetProtection password="DACF" sheet="1" objects="1" scenarios="1" formatCells="0" formatColumns="0" formatRows="0" selectLockedCells="1"/>
  <autoFilter ref="C4:K4" xr:uid="{00000000-0009-0000-0000-00000D000000}"/>
  <mergeCells count="5">
    <mergeCell ref="C1:D1"/>
    <mergeCell ref="E1:F1"/>
    <mergeCell ref="G1:H1"/>
    <mergeCell ref="I1:J1"/>
    <mergeCell ref="K1:L1"/>
  </mergeCells>
  <conditionalFormatting sqref="C25:K54 C5:H24 J5:K24">
    <cfRule type="expression" dxfId="29" priority="4" stopIfTrue="1">
      <formula>$C5=""</formula>
    </cfRule>
  </conditionalFormatting>
  <conditionalFormatting sqref="K5:K54">
    <cfRule type="containsText" dxfId="28" priority="6" operator="containsText" text="Sem">
      <formula>NOT(ISERROR(SEARCH("Sem",K5)))</formula>
    </cfRule>
    <cfRule type="cellIs" dxfId="27" priority="7" operator="lessThan">
      <formula>0.5</formula>
    </cfRule>
    <cfRule type="cellIs" dxfId="26" priority="8" operator="greaterThanOrEqual">
      <formula>0.8</formula>
    </cfRule>
    <cfRule type="cellIs" dxfId="25" priority="14" operator="between">
      <formula>0.5</formula>
      <formula>0.8</formula>
    </cfRule>
  </conditionalFormatting>
  <conditionalFormatting sqref="D25:K54 D5:H24 J5:K24">
    <cfRule type="expression" dxfId="24" priority="3">
      <formula>$C5&lt;&gt;""</formula>
    </cfRule>
  </conditionalFormatting>
  <conditionalFormatting sqref="I5:I24">
    <cfRule type="expression" dxfId="23" priority="2" stopIfTrue="1">
      <formula>$C5=""</formula>
    </cfRule>
  </conditionalFormatting>
  <conditionalFormatting sqref="I5:I24">
    <cfRule type="expression" dxfId="22" priority="1">
      <formula>$C5&lt;&gt;""</formula>
    </cfRule>
  </conditionalFormatting>
  <printOptions verticalCentered="1"/>
  <pageMargins left="0.23622047244094491" right="0.23622047244094491" top="0.74803149606299213" bottom="0.74803149606299213" header="0.31496062992125984" footer="0.31496062992125984"/>
  <pageSetup paperSize="9" scale="78" orientation="landscape" horizontalDpi="4294967292" verticalDpi="4294967292"/>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5">
    <pageSetUpPr fitToPage="1"/>
  </sheetPr>
  <dimension ref="A1:BIH115"/>
  <sheetViews>
    <sheetView showGridLines="0" zoomScale="90" zoomScaleNormal="90" zoomScalePageLayoutView="90" workbookViewId="0">
      <pane ySplit="2" topLeftCell="A3" activePane="bottomLeft" state="frozen"/>
      <selection pane="bottomLeft" activeCell="J2" sqref="J2"/>
    </sheetView>
  </sheetViews>
  <sheetFormatPr baseColWidth="10" defaultColWidth="9.140625" defaultRowHeight="30" customHeight="1"/>
  <cols>
    <col min="1" max="1" width="2.28515625" style="69" customWidth="1"/>
    <col min="2" max="2" width="1.42578125" style="69" customWidth="1"/>
    <col min="3" max="3" width="39.85546875" style="69" customWidth="1"/>
    <col min="4" max="4" width="12.85546875" style="69" customWidth="1"/>
    <col min="5" max="5" width="10" style="69" customWidth="1"/>
    <col min="6" max="6" width="10.42578125" style="69" customWidth="1"/>
    <col min="7" max="7" width="7.140625" style="69" customWidth="1"/>
    <col min="8" max="8" width="8.7109375" style="69" customWidth="1"/>
    <col min="9" max="9" width="9.42578125" style="69" customWidth="1"/>
    <col min="10" max="10" width="39.85546875" style="69" customWidth="1"/>
    <col min="11" max="11" width="12.85546875" style="69" customWidth="1"/>
    <col min="12" max="12" width="10.28515625" style="69" customWidth="1"/>
    <col min="13" max="15" width="8.7109375" style="69" customWidth="1"/>
    <col min="16" max="16" width="11.140625" style="71" customWidth="1"/>
    <col min="17" max="26" width="8.85546875" style="71" customWidth="1"/>
    <col min="27" max="27" width="22.140625" style="71" customWidth="1"/>
    <col min="28" max="28" width="14.42578125" style="71" customWidth="1"/>
    <col min="29" max="29" width="14" style="71" customWidth="1"/>
    <col min="30" max="1594" width="9.140625" style="71" customWidth="1"/>
    <col min="1595" max="16384" width="9.140625" style="69"/>
  </cols>
  <sheetData>
    <row r="1" spans="1:1594" s="63" customFormat="1" ht="39" customHeight="1">
      <c r="B1" s="365"/>
      <c r="C1" s="291"/>
      <c r="D1" s="291"/>
      <c r="E1" s="291"/>
      <c r="F1" s="291"/>
      <c r="G1" s="291"/>
      <c r="H1" s="291"/>
      <c r="I1" s="291"/>
      <c r="J1" s="291"/>
      <c r="K1" s="291"/>
      <c r="L1" s="64"/>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153"/>
      <c r="BA1" s="153"/>
      <c r="BB1" s="153"/>
      <c r="BC1" s="153"/>
      <c r="BD1" s="153"/>
      <c r="BE1" s="153"/>
      <c r="BF1" s="153"/>
      <c r="BG1" s="153"/>
      <c r="BH1" s="153"/>
      <c r="BI1" s="153"/>
      <c r="BJ1" s="153"/>
      <c r="BK1" s="153"/>
      <c r="BL1" s="153"/>
      <c r="BM1" s="153"/>
      <c r="BN1" s="153"/>
      <c r="BO1" s="153"/>
      <c r="BP1" s="153"/>
      <c r="BQ1" s="153"/>
      <c r="BR1" s="153"/>
      <c r="BS1" s="153"/>
      <c r="BT1" s="153"/>
      <c r="BU1" s="153"/>
      <c r="BV1" s="153"/>
      <c r="BW1" s="153"/>
      <c r="BX1" s="153"/>
      <c r="BY1" s="153"/>
      <c r="BZ1" s="153"/>
      <c r="CA1" s="153"/>
      <c r="CB1" s="153"/>
      <c r="CC1" s="153"/>
      <c r="CD1" s="153"/>
      <c r="CE1" s="153"/>
      <c r="CF1" s="153"/>
      <c r="CG1" s="153"/>
      <c r="CH1" s="153"/>
      <c r="CI1" s="153"/>
      <c r="CJ1" s="153"/>
      <c r="CK1" s="153"/>
      <c r="CL1" s="153"/>
      <c r="CM1" s="153"/>
      <c r="CN1" s="153"/>
      <c r="CO1" s="153"/>
      <c r="CP1" s="153"/>
      <c r="CQ1" s="153"/>
      <c r="CR1" s="153"/>
      <c r="CS1" s="153"/>
      <c r="CT1" s="153"/>
      <c r="CU1" s="153"/>
      <c r="CV1" s="153"/>
      <c r="CW1" s="153"/>
      <c r="CX1" s="153"/>
      <c r="CY1" s="153"/>
      <c r="CZ1" s="153"/>
      <c r="DA1" s="153"/>
      <c r="DB1" s="153"/>
      <c r="DC1" s="153"/>
      <c r="DD1" s="153"/>
      <c r="DE1" s="153"/>
      <c r="DF1" s="153"/>
      <c r="DG1" s="153"/>
      <c r="DH1" s="153"/>
      <c r="DI1" s="153"/>
      <c r="DJ1" s="153"/>
      <c r="DK1" s="153"/>
      <c r="DL1" s="153"/>
      <c r="DM1" s="153"/>
      <c r="DN1" s="153"/>
      <c r="DO1" s="153"/>
      <c r="DP1" s="153"/>
      <c r="DQ1" s="153"/>
      <c r="DR1" s="153"/>
      <c r="DS1" s="153"/>
      <c r="DT1" s="153"/>
      <c r="DU1" s="153"/>
      <c r="DV1" s="153"/>
      <c r="DW1" s="153"/>
      <c r="DX1" s="153"/>
      <c r="DY1" s="153"/>
      <c r="DZ1" s="153"/>
      <c r="EA1" s="153"/>
      <c r="EB1" s="153"/>
      <c r="EC1" s="153"/>
      <c r="ED1" s="153"/>
      <c r="EE1" s="153"/>
      <c r="EF1" s="153"/>
      <c r="EG1" s="153"/>
      <c r="EH1" s="153"/>
      <c r="EI1" s="153"/>
      <c r="EJ1" s="153"/>
      <c r="EK1" s="153"/>
      <c r="EL1" s="153"/>
      <c r="EM1" s="153"/>
      <c r="EN1" s="153"/>
      <c r="EO1" s="153"/>
      <c r="EP1" s="153"/>
      <c r="EQ1" s="153"/>
      <c r="ER1" s="153"/>
      <c r="ES1" s="153"/>
      <c r="ET1" s="153"/>
      <c r="EU1" s="153"/>
      <c r="EV1" s="153"/>
      <c r="EW1" s="153"/>
      <c r="EX1" s="153"/>
      <c r="EY1" s="153"/>
      <c r="EZ1" s="153"/>
      <c r="FA1" s="153"/>
      <c r="FB1" s="153"/>
      <c r="FC1" s="153"/>
      <c r="FD1" s="153"/>
      <c r="FE1" s="153"/>
      <c r="FF1" s="153"/>
      <c r="FG1" s="153"/>
      <c r="FH1" s="153"/>
      <c r="FI1" s="153"/>
      <c r="FJ1" s="153"/>
      <c r="FK1" s="153"/>
      <c r="FL1" s="153"/>
      <c r="FM1" s="153"/>
      <c r="FN1" s="153"/>
      <c r="FO1" s="153"/>
      <c r="FP1" s="153"/>
      <c r="FQ1" s="153"/>
      <c r="FR1" s="153"/>
      <c r="FS1" s="153"/>
      <c r="FT1" s="153"/>
      <c r="FU1" s="153"/>
      <c r="FV1" s="153"/>
      <c r="FW1" s="153"/>
      <c r="FX1" s="153"/>
      <c r="FY1" s="153"/>
      <c r="FZ1" s="153"/>
      <c r="GA1" s="153"/>
      <c r="GB1" s="153"/>
      <c r="GC1" s="153"/>
      <c r="GD1" s="153"/>
      <c r="GE1" s="153"/>
      <c r="GF1" s="153"/>
      <c r="GG1" s="153"/>
      <c r="GH1" s="153"/>
      <c r="GI1" s="153"/>
      <c r="GJ1" s="153"/>
      <c r="GK1" s="153"/>
      <c r="GL1" s="153"/>
      <c r="GM1" s="153"/>
      <c r="GN1" s="153"/>
      <c r="GO1" s="153"/>
      <c r="GP1" s="153"/>
      <c r="GQ1" s="153"/>
      <c r="GR1" s="153"/>
      <c r="GS1" s="153"/>
      <c r="GT1" s="153"/>
      <c r="GU1" s="153"/>
      <c r="GV1" s="153"/>
      <c r="GW1" s="153"/>
      <c r="GX1" s="153"/>
      <c r="GY1" s="153"/>
      <c r="GZ1" s="153"/>
      <c r="HA1" s="153"/>
      <c r="HB1" s="153"/>
      <c r="HC1" s="153"/>
      <c r="HD1" s="153"/>
      <c r="HE1" s="153"/>
      <c r="HF1" s="153"/>
      <c r="HG1" s="153"/>
      <c r="HH1" s="153"/>
      <c r="HI1" s="153"/>
      <c r="HJ1" s="153"/>
      <c r="HK1" s="153"/>
      <c r="HL1" s="153"/>
      <c r="HM1" s="153"/>
      <c r="HN1" s="153"/>
      <c r="HO1" s="153"/>
      <c r="HP1" s="153"/>
      <c r="HQ1" s="153"/>
      <c r="HR1" s="153"/>
      <c r="HS1" s="153"/>
      <c r="HT1" s="153"/>
      <c r="HU1" s="153"/>
      <c r="HV1" s="153"/>
      <c r="HW1" s="153"/>
      <c r="HX1" s="153"/>
      <c r="HY1" s="153"/>
      <c r="HZ1" s="153"/>
      <c r="IA1" s="153"/>
      <c r="IB1" s="153"/>
      <c r="IC1" s="153"/>
      <c r="ID1" s="153"/>
      <c r="IE1" s="153"/>
      <c r="IF1" s="153"/>
      <c r="IG1" s="153"/>
      <c r="IH1" s="153"/>
      <c r="II1" s="153"/>
      <c r="IJ1" s="153"/>
      <c r="IK1" s="153"/>
      <c r="IL1" s="153"/>
      <c r="IM1" s="153"/>
      <c r="IN1" s="153"/>
      <c r="IO1" s="153"/>
      <c r="IP1" s="153"/>
      <c r="IQ1" s="153"/>
      <c r="IR1" s="153"/>
      <c r="IS1" s="153"/>
      <c r="IT1" s="153"/>
      <c r="IU1" s="153"/>
      <c r="IV1" s="153"/>
      <c r="IW1" s="153"/>
      <c r="IX1" s="153"/>
      <c r="IY1" s="153"/>
      <c r="IZ1" s="153"/>
      <c r="JA1" s="153"/>
      <c r="JB1" s="153"/>
      <c r="JC1" s="153"/>
      <c r="JD1" s="153"/>
      <c r="JE1" s="153"/>
      <c r="JF1" s="153"/>
      <c r="JG1" s="153"/>
      <c r="JH1" s="153"/>
      <c r="JI1" s="153"/>
      <c r="JJ1" s="153"/>
      <c r="JK1" s="153"/>
      <c r="JL1" s="153"/>
      <c r="JM1" s="153"/>
      <c r="JN1" s="153"/>
      <c r="JO1" s="153"/>
      <c r="JP1" s="153"/>
      <c r="JQ1" s="153"/>
      <c r="JR1" s="153"/>
      <c r="JS1" s="153"/>
      <c r="JT1" s="153"/>
      <c r="JU1" s="153"/>
      <c r="JV1" s="153"/>
      <c r="JW1" s="153"/>
      <c r="JX1" s="153"/>
      <c r="JY1" s="153"/>
      <c r="JZ1" s="153"/>
      <c r="KA1" s="153"/>
      <c r="KB1" s="153"/>
      <c r="KC1" s="153"/>
      <c r="KD1" s="153"/>
      <c r="KE1" s="153"/>
      <c r="KF1" s="153"/>
      <c r="KG1" s="153"/>
      <c r="KH1" s="153"/>
      <c r="KI1" s="153"/>
      <c r="KJ1" s="153"/>
      <c r="KK1" s="153"/>
      <c r="KL1" s="153"/>
      <c r="KM1" s="153"/>
      <c r="KN1" s="153"/>
      <c r="KO1" s="153"/>
      <c r="KP1" s="153"/>
      <c r="KQ1" s="153"/>
      <c r="KR1" s="153"/>
      <c r="KS1" s="153"/>
      <c r="KT1" s="153"/>
      <c r="KU1" s="153"/>
      <c r="KV1" s="153"/>
      <c r="KW1" s="153"/>
      <c r="KX1" s="153"/>
      <c r="KY1" s="153"/>
      <c r="KZ1" s="153"/>
      <c r="LA1" s="153"/>
      <c r="LB1" s="153"/>
      <c r="LC1" s="153"/>
      <c r="LD1" s="153"/>
      <c r="LE1" s="153"/>
      <c r="LF1" s="153"/>
      <c r="LG1" s="153"/>
      <c r="LH1" s="153"/>
      <c r="LI1" s="153"/>
      <c r="LJ1" s="153"/>
      <c r="LK1" s="153"/>
      <c r="LL1" s="153"/>
      <c r="LM1" s="153"/>
      <c r="LN1" s="153"/>
      <c r="LO1" s="153"/>
      <c r="LP1" s="153"/>
      <c r="LQ1" s="153"/>
      <c r="LR1" s="153"/>
      <c r="LS1" s="153"/>
      <c r="LT1" s="153"/>
      <c r="LU1" s="153"/>
      <c r="LV1" s="153"/>
      <c r="LW1" s="153"/>
      <c r="LX1" s="153"/>
      <c r="LY1" s="153"/>
      <c r="LZ1" s="153"/>
      <c r="MA1" s="153"/>
      <c r="MB1" s="153"/>
      <c r="MC1" s="153"/>
      <c r="MD1" s="153"/>
      <c r="ME1" s="153"/>
      <c r="MF1" s="153"/>
      <c r="MG1" s="153"/>
      <c r="MH1" s="153"/>
      <c r="MI1" s="153"/>
      <c r="MJ1" s="153"/>
      <c r="MK1" s="153"/>
      <c r="ML1" s="153"/>
      <c r="MM1" s="153"/>
      <c r="MN1" s="153"/>
      <c r="MO1" s="153"/>
      <c r="MP1" s="153"/>
      <c r="MQ1" s="153"/>
      <c r="MR1" s="153"/>
      <c r="MS1" s="153"/>
      <c r="MT1" s="153"/>
      <c r="MU1" s="153"/>
      <c r="MV1" s="153"/>
      <c r="MW1" s="153"/>
      <c r="MX1" s="153"/>
      <c r="MY1" s="153"/>
      <c r="MZ1" s="153"/>
      <c r="NA1" s="153"/>
      <c r="NB1" s="153"/>
      <c r="NC1" s="153"/>
      <c r="ND1" s="153"/>
      <c r="NE1" s="153"/>
      <c r="NF1" s="153"/>
      <c r="NG1" s="153"/>
      <c r="NH1" s="153"/>
      <c r="NI1" s="153"/>
      <c r="NJ1" s="153"/>
      <c r="NK1" s="153"/>
      <c r="NL1" s="153"/>
      <c r="NM1" s="153"/>
      <c r="NN1" s="153"/>
      <c r="NO1" s="153"/>
      <c r="NP1" s="153"/>
      <c r="NQ1" s="153"/>
      <c r="NR1" s="153"/>
      <c r="NS1" s="153"/>
      <c r="NT1" s="153"/>
      <c r="NU1" s="153"/>
      <c r="NV1" s="153"/>
      <c r="NW1" s="153"/>
      <c r="NX1" s="153"/>
      <c r="NY1" s="153"/>
      <c r="NZ1" s="153"/>
      <c r="OA1" s="153"/>
      <c r="OB1" s="153"/>
      <c r="OC1" s="153"/>
      <c r="OD1" s="153"/>
      <c r="OE1" s="153"/>
      <c r="OF1" s="153"/>
      <c r="OG1" s="153"/>
      <c r="OH1" s="153"/>
      <c r="OI1" s="153"/>
      <c r="OJ1" s="153"/>
      <c r="OK1" s="153"/>
      <c r="OL1" s="153"/>
      <c r="OM1" s="153"/>
      <c r="ON1" s="153"/>
      <c r="OO1" s="153"/>
      <c r="OP1" s="153"/>
      <c r="OQ1" s="153"/>
      <c r="OR1" s="153"/>
      <c r="OS1" s="153"/>
      <c r="OT1" s="153"/>
      <c r="OU1" s="153"/>
      <c r="OV1" s="153"/>
      <c r="OW1" s="153"/>
      <c r="OX1" s="153"/>
      <c r="OY1" s="153"/>
      <c r="OZ1" s="153"/>
      <c r="PA1" s="153"/>
      <c r="PB1" s="153"/>
      <c r="PC1" s="153"/>
      <c r="PD1" s="153"/>
      <c r="PE1" s="153"/>
      <c r="PF1" s="153"/>
      <c r="PG1" s="153"/>
      <c r="PH1" s="153"/>
      <c r="PI1" s="153"/>
      <c r="PJ1" s="153"/>
      <c r="PK1" s="153"/>
      <c r="PL1" s="153"/>
      <c r="PM1" s="153"/>
      <c r="PN1" s="153"/>
      <c r="PO1" s="153"/>
      <c r="PP1" s="153"/>
      <c r="PQ1" s="153"/>
      <c r="PR1" s="153"/>
      <c r="PS1" s="153"/>
      <c r="PT1" s="153"/>
      <c r="PU1" s="153"/>
      <c r="PV1" s="153"/>
      <c r="PW1" s="153"/>
      <c r="PX1" s="153"/>
      <c r="PY1" s="153"/>
      <c r="PZ1" s="153"/>
      <c r="QA1" s="153"/>
      <c r="QB1" s="153"/>
      <c r="QC1" s="153"/>
      <c r="QD1" s="153"/>
      <c r="QE1" s="153"/>
      <c r="QF1" s="153"/>
      <c r="QG1" s="153"/>
      <c r="QH1" s="153"/>
      <c r="QI1" s="153"/>
      <c r="QJ1" s="153"/>
      <c r="QK1" s="153"/>
      <c r="QL1" s="153"/>
      <c r="QM1" s="153"/>
      <c r="QN1" s="153"/>
      <c r="QO1" s="153"/>
      <c r="QP1" s="153"/>
      <c r="QQ1" s="153"/>
      <c r="QR1" s="153"/>
      <c r="QS1" s="153"/>
      <c r="QT1" s="153"/>
      <c r="QU1" s="153"/>
      <c r="QV1" s="153"/>
      <c r="QW1" s="153"/>
      <c r="QX1" s="153"/>
      <c r="QY1" s="153"/>
      <c r="QZ1" s="153"/>
      <c r="RA1" s="153"/>
      <c r="RB1" s="153"/>
      <c r="RC1" s="153"/>
      <c r="RD1" s="153"/>
      <c r="RE1" s="153"/>
      <c r="RF1" s="153"/>
      <c r="RG1" s="153"/>
      <c r="RH1" s="153"/>
      <c r="RI1" s="153"/>
      <c r="RJ1" s="153"/>
      <c r="RK1" s="153"/>
      <c r="RL1" s="153"/>
      <c r="RM1" s="153"/>
      <c r="RN1" s="153"/>
      <c r="RO1" s="153"/>
      <c r="RP1" s="153"/>
      <c r="RQ1" s="153"/>
      <c r="RR1" s="153"/>
      <c r="RS1" s="153"/>
      <c r="RT1" s="153"/>
      <c r="RU1" s="153"/>
      <c r="RV1" s="153"/>
      <c r="RW1" s="153"/>
      <c r="RX1" s="153"/>
      <c r="RY1" s="153"/>
      <c r="RZ1" s="153"/>
      <c r="SA1" s="153"/>
      <c r="SB1" s="153"/>
      <c r="SC1" s="153"/>
      <c r="SD1" s="153"/>
      <c r="SE1" s="153"/>
      <c r="SF1" s="153"/>
      <c r="SG1" s="153"/>
      <c r="SH1" s="153"/>
      <c r="SI1" s="153"/>
      <c r="SJ1" s="153"/>
      <c r="SK1" s="153"/>
      <c r="SL1" s="153"/>
      <c r="SM1" s="153"/>
      <c r="SN1" s="153"/>
      <c r="SO1" s="153"/>
      <c r="SP1" s="153"/>
      <c r="SQ1" s="153"/>
      <c r="SR1" s="153"/>
      <c r="SS1" s="153"/>
      <c r="ST1" s="153"/>
      <c r="SU1" s="153"/>
      <c r="SV1" s="153"/>
      <c r="SW1" s="153"/>
      <c r="SX1" s="153"/>
      <c r="SY1" s="153"/>
      <c r="SZ1" s="153"/>
      <c r="TA1" s="153"/>
      <c r="TB1" s="153"/>
      <c r="TC1" s="153"/>
      <c r="TD1" s="153"/>
      <c r="TE1" s="153"/>
      <c r="TF1" s="153"/>
      <c r="TG1" s="153"/>
      <c r="TH1" s="153"/>
      <c r="TI1" s="153"/>
      <c r="TJ1" s="153"/>
      <c r="TK1" s="153"/>
      <c r="TL1" s="153"/>
      <c r="TM1" s="153"/>
      <c r="TN1" s="153"/>
      <c r="TO1" s="153"/>
      <c r="TP1" s="153"/>
      <c r="TQ1" s="153"/>
      <c r="TR1" s="153"/>
      <c r="TS1" s="153"/>
      <c r="TT1" s="153"/>
      <c r="TU1" s="153"/>
      <c r="TV1" s="153"/>
      <c r="TW1" s="153"/>
      <c r="TX1" s="153"/>
      <c r="TY1" s="153"/>
      <c r="TZ1" s="153"/>
      <c r="UA1" s="153"/>
      <c r="UB1" s="153"/>
      <c r="UC1" s="153"/>
      <c r="UD1" s="153"/>
      <c r="UE1" s="153"/>
      <c r="UF1" s="153"/>
      <c r="UG1" s="153"/>
      <c r="UH1" s="153"/>
      <c r="UI1" s="153"/>
      <c r="UJ1" s="153"/>
      <c r="UK1" s="153"/>
      <c r="UL1" s="153"/>
      <c r="UM1" s="153"/>
      <c r="UN1" s="153"/>
      <c r="UO1" s="153"/>
      <c r="UP1" s="153"/>
      <c r="UQ1" s="153"/>
      <c r="UR1" s="153"/>
      <c r="US1" s="153"/>
      <c r="UT1" s="153"/>
      <c r="UU1" s="153"/>
      <c r="UV1" s="153"/>
      <c r="UW1" s="153"/>
      <c r="UX1" s="153"/>
      <c r="UY1" s="153"/>
      <c r="UZ1" s="153"/>
      <c r="VA1" s="153"/>
      <c r="VB1" s="153"/>
      <c r="VC1" s="153"/>
      <c r="VD1" s="153"/>
      <c r="VE1" s="153"/>
      <c r="VF1" s="153"/>
      <c r="VG1" s="153"/>
      <c r="VH1" s="153"/>
      <c r="VI1" s="153"/>
      <c r="VJ1" s="153"/>
      <c r="VK1" s="153"/>
      <c r="VL1" s="153"/>
      <c r="VM1" s="153"/>
      <c r="VN1" s="153"/>
      <c r="VO1" s="153"/>
      <c r="VP1" s="153"/>
      <c r="VQ1" s="153"/>
      <c r="VR1" s="153"/>
      <c r="VS1" s="153"/>
      <c r="VT1" s="153"/>
      <c r="VU1" s="153"/>
      <c r="VV1" s="153"/>
      <c r="VW1" s="153"/>
      <c r="VX1" s="153"/>
      <c r="VY1" s="153"/>
      <c r="VZ1" s="153"/>
      <c r="WA1" s="153"/>
      <c r="WB1" s="153"/>
      <c r="WC1" s="153"/>
      <c r="WD1" s="153"/>
      <c r="WE1" s="153"/>
      <c r="WF1" s="153"/>
      <c r="WG1" s="153"/>
      <c r="WH1" s="153"/>
      <c r="WI1" s="153"/>
      <c r="WJ1" s="153"/>
      <c r="WK1" s="153"/>
      <c r="WL1" s="153"/>
      <c r="WM1" s="153"/>
      <c r="WN1" s="153"/>
      <c r="WO1" s="153"/>
      <c r="WP1" s="153"/>
      <c r="WQ1" s="153"/>
      <c r="WR1" s="153"/>
      <c r="WS1" s="153"/>
      <c r="WT1" s="153"/>
      <c r="WU1" s="153"/>
      <c r="WV1" s="153"/>
      <c r="WW1" s="153"/>
      <c r="WX1" s="153"/>
      <c r="WY1" s="153"/>
      <c r="WZ1" s="153"/>
      <c r="XA1" s="153"/>
      <c r="XB1" s="153"/>
      <c r="XC1" s="153"/>
      <c r="XD1" s="153"/>
      <c r="XE1" s="153"/>
      <c r="XF1" s="153"/>
      <c r="XG1" s="153"/>
      <c r="XH1" s="153"/>
      <c r="XI1" s="153"/>
      <c r="XJ1" s="153"/>
      <c r="XK1" s="153"/>
      <c r="XL1" s="153"/>
      <c r="XM1" s="153"/>
      <c r="XN1" s="153"/>
      <c r="XO1" s="153"/>
      <c r="XP1" s="153"/>
      <c r="XQ1" s="153"/>
      <c r="XR1" s="153"/>
      <c r="XS1" s="153"/>
      <c r="XT1" s="153"/>
      <c r="XU1" s="153"/>
      <c r="XV1" s="153"/>
      <c r="XW1" s="153"/>
      <c r="XX1" s="153"/>
      <c r="XY1" s="153"/>
      <c r="XZ1" s="153"/>
      <c r="YA1" s="153"/>
      <c r="YB1" s="153"/>
      <c r="YC1" s="153"/>
      <c r="YD1" s="153"/>
      <c r="YE1" s="153"/>
      <c r="YF1" s="153"/>
      <c r="YG1" s="153"/>
      <c r="YH1" s="153"/>
      <c r="YI1" s="153"/>
      <c r="YJ1" s="153"/>
      <c r="YK1" s="153"/>
      <c r="YL1" s="153"/>
      <c r="YM1" s="153"/>
      <c r="YN1" s="153"/>
      <c r="YO1" s="153"/>
      <c r="YP1" s="153"/>
      <c r="YQ1" s="153"/>
      <c r="YR1" s="153"/>
      <c r="YS1" s="153"/>
      <c r="YT1" s="153"/>
      <c r="YU1" s="153"/>
      <c r="YV1" s="153"/>
      <c r="YW1" s="153"/>
      <c r="YX1" s="153"/>
      <c r="YY1" s="153"/>
      <c r="YZ1" s="153"/>
      <c r="ZA1" s="153"/>
      <c r="ZB1" s="153"/>
      <c r="ZC1" s="153"/>
      <c r="ZD1" s="153"/>
      <c r="ZE1" s="153"/>
      <c r="ZF1" s="153"/>
      <c r="ZG1" s="153"/>
      <c r="ZH1" s="153"/>
      <c r="ZI1" s="153"/>
      <c r="ZJ1" s="153"/>
      <c r="ZK1" s="153"/>
      <c r="ZL1" s="153"/>
      <c r="ZM1" s="153"/>
      <c r="ZN1" s="153"/>
      <c r="ZO1" s="153"/>
      <c r="ZP1" s="153"/>
      <c r="ZQ1" s="153"/>
      <c r="ZR1" s="153"/>
      <c r="ZS1" s="153"/>
      <c r="ZT1" s="153"/>
      <c r="ZU1" s="153"/>
      <c r="ZV1" s="153"/>
      <c r="ZW1" s="153"/>
      <c r="ZX1" s="153"/>
      <c r="ZY1" s="153"/>
      <c r="ZZ1" s="153"/>
      <c r="AAA1" s="153"/>
      <c r="AAB1" s="153"/>
      <c r="AAC1" s="153"/>
      <c r="AAD1" s="153"/>
      <c r="AAE1" s="153"/>
      <c r="AAF1" s="153"/>
      <c r="AAG1" s="153"/>
      <c r="AAH1" s="153"/>
      <c r="AAI1" s="153"/>
      <c r="AAJ1" s="153"/>
      <c r="AAK1" s="153"/>
      <c r="AAL1" s="153"/>
      <c r="AAM1" s="153"/>
      <c r="AAN1" s="153"/>
      <c r="AAO1" s="153"/>
      <c r="AAP1" s="153"/>
      <c r="AAQ1" s="153"/>
      <c r="AAR1" s="153"/>
      <c r="AAS1" s="153"/>
      <c r="AAT1" s="153"/>
      <c r="AAU1" s="153"/>
      <c r="AAV1" s="153"/>
      <c r="AAW1" s="153"/>
      <c r="AAX1" s="153"/>
      <c r="AAY1" s="153"/>
      <c r="AAZ1" s="153"/>
      <c r="ABA1" s="153"/>
      <c r="ABB1" s="153"/>
      <c r="ABC1" s="153"/>
      <c r="ABD1" s="153"/>
      <c r="ABE1" s="153"/>
      <c r="ABF1" s="153"/>
      <c r="ABG1" s="153"/>
      <c r="ABH1" s="153"/>
      <c r="ABI1" s="153"/>
      <c r="ABJ1" s="153"/>
      <c r="ABK1" s="153"/>
      <c r="ABL1" s="153"/>
      <c r="ABM1" s="153"/>
      <c r="ABN1" s="153"/>
      <c r="ABO1" s="153"/>
      <c r="ABP1" s="153"/>
      <c r="ABQ1" s="153"/>
      <c r="ABR1" s="153"/>
      <c r="ABS1" s="153"/>
      <c r="ABT1" s="153"/>
      <c r="ABU1" s="153"/>
      <c r="ABV1" s="153"/>
      <c r="ABW1" s="153"/>
      <c r="ABX1" s="153"/>
      <c r="ABY1" s="153"/>
      <c r="ABZ1" s="153"/>
      <c r="ACA1" s="153"/>
      <c r="ACB1" s="153"/>
      <c r="ACC1" s="153"/>
      <c r="ACD1" s="153"/>
      <c r="ACE1" s="153"/>
      <c r="ACF1" s="153"/>
      <c r="ACG1" s="153"/>
      <c r="ACH1" s="153"/>
      <c r="ACI1" s="153"/>
      <c r="ACJ1" s="153"/>
      <c r="ACK1" s="153"/>
      <c r="ACL1" s="153"/>
      <c r="ACM1" s="153"/>
      <c r="ACN1" s="153"/>
      <c r="ACO1" s="153"/>
      <c r="ACP1" s="153"/>
      <c r="ACQ1" s="153"/>
      <c r="ACR1" s="153"/>
      <c r="ACS1" s="153"/>
      <c r="ACT1" s="153"/>
      <c r="ACU1" s="153"/>
      <c r="ACV1" s="153"/>
      <c r="ACW1" s="153"/>
      <c r="ACX1" s="153"/>
      <c r="ACY1" s="153"/>
      <c r="ACZ1" s="153"/>
      <c r="ADA1" s="153"/>
      <c r="ADB1" s="153"/>
      <c r="ADC1" s="153"/>
      <c r="ADD1" s="153"/>
      <c r="ADE1" s="153"/>
      <c r="ADF1" s="153"/>
      <c r="ADG1" s="153"/>
      <c r="ADH1" s="153"/>
      <c r="ADI1" s="153"/>
      <c r="ADJ1" s="153"/>
      <c r="ADK1" s="153"/>
      <c r="ADL1" s="153"/>
      <c r="ADM1" s="153"/>
      <c r="ADN1" s="153"/>
      <c r="ADO1" s="153"/>
      <c r="ADP1" s="153"/>
      <c r="ADQ1" s="153"/>
      <c r="ADR1" s="153"/>
      <c r="ADS1" s="153"/>
      <c r="ADT1" s="153"/>
      <c r="ADU1" s="153"/>
      <c r="ADV1" s="153"/>
      <c r="ADW1" s="153"/>
      <c r="ADX1" s="153"/>
      <c r="ADY1" s="153"/>
      <c r="ADZ1" s="153"/>
      <c r="AEA1" s="153"/>
      <c r="AEB1" s="153"/>
      <c r="AEC1" s="153"/>
      <c r="AED1" s="153"/>
      <c r="AEE1" s="153"/>
      <c r="AEF1" s="153"/>
      <c r="AEG1" s="153"/>
      <c r="AEH1" s="153"/>
      <c r="AEI1" s="153"/>
      <c r="AEJ1" s="153"/>
      <c r="AEK1" s="153"/>
      <c r="AEL1" s="153"/>
      <c r="AEM1" s="153"/>
      <c r="AEN1" s="153"/>
      <c r="AEO1" s="153"/>
      <c r="AEP1" s="153"/>
      <c r="AEQ1" s="153"/>
      <c r="AER1" s="153"/>
      <c r="AES1" s="153"/>
      <c r="AET1" s="153"/>
      <c r="AEU1" s="153"/>
      <c r="AEV1" s="153"/>
      <c r="AEW1" s="153"/>
      <c r="AEX1" s="153"/>
      <c r="AEY1" s="153"/>
      <c r="AEZ1" s="153"/>
      <c r="AFA1" s="153"/>
      <c r="AFB1" s="153"/>
      <c r="AFC1" s="153"/>
      <c r="AFD1" s="153"/>
      <c r="AFE1" s="153"/>
      <c r="AFF1" s="153"/>
      <c r="AFG1" s="153"/>
      <c r="AFH1" s="153"/>
      <c r="AFI1" s="153"/>
      <c r="AFJ1" s="153"/>
      <c r="AFK1" s="153"/>
      <c r="AFL1" s="153"/>
      <c r="AFM1" s="153"/>
      <c r="AFN1" s="153"/>
      <c r="AFO1" s="153"/>
      <c r="AFP1" s="153"/>
      <c r="AFQ1" s="153"/>
      <c r="AFR1" s="153"/>
      <c r="AFS1" s="153"/>
      <c r="AFT1" s="153"/>
      <c r="AFU1" s="153"/>
      <c r="AFV1" s="153"/>
      <c r="AFW1" s="153"/>
      <c r="AFX1" s="153"/>
      <c r="AFY1" s="153"/>
      <c r="AFZ1" s="153"/>
      <c r="AGA1" s="153"/>
      <c r="AGB1" s="153"/>
      <c r="AGC1" s="153"/>
      <c r="AGD1" s="153"/>
      <c r="AGE1" s="153"/>
      <c r="AGF1" s="153"/>
      <c r="AGG1" s="153"/>
      <c r="AGH1" s="153"/>
      <c r="AGI1" s="153"/>
      <c r="AGJ1" s="153"/>
      <c r="AGK1" s="153"/>
      <c r="AGL1" s="153"/>
      <c r="AGM1" s="153"/>
      <c r="AGN1" s="153"/>
      <c r="AGO1" s="153"/>
      <c r="AGP1" s="153"/>
      <c r="AGQ1" s="153"/>
      <c r="AGR1" s="153"/>
      <c r="AGS1" s="153"/>
      <c r="AGT1" s="153"/>
      <c r="AGU1" s="153"/>
      <c r="AGV1" s="153"/>
      <c r="AGW1" s="153"/>
      <c r="AGX1" s="153"/>
      <c r="AGY1" s="153"/>
      <c r="AGZ1" s="153"/>
      <c r="AHA1" s="153"/>
      <c r="AHB1" s="153"/>
      <c r="AHC1" s="153"/>
      <c r="AHD1" s="153"/>
      <c r="AHE1" s="153"/>
      <c r="AHF1" s="153"/>
      <c r="AHG1" s="153"/>
      <c r="AHH1" s="153"/>
      <c r="AHI1" s="153"/>
      <c r="AHJ1" s="153"/>
      <c r="AHK1" s="153"/>
      <c r="AHL1" s="153"/>
      <c r="AHM1" s="153"/>
      <c r="AHN1" s="153"/>
      <c r="AHO1" s="153"/>
      <c r="AHP1" s="153"/>
      <c r="AHQ1" s="153"/>
      <c r="AHR1" s="153"/>
      <c r="AHS1" s="153"/>
      <c r="AHT1" s="153"/>
      <c r="AHU1" s="153"/>
      <c r="AHV1" s="153"/>
      <c r="AHW1" s="153"/>
      <c r="AHX1" s="153"/>
      <c r="AHY1" s="153"/>
      <c r="AHZ1" s="153"/>
      <c r="AIA1" s="153"/>
      <c r="AIB1" s="153"/>
      <c r="AIC1" s="153"/>
      <c r="AID1" s="153"/>
      <c r="AIE1" s="153"/>
      <c r="AIF1" s="153"/>
      <c r="AIG1" s="153"/>
      <c r="AIH1" s="153"/>
      <c r="AII1" s="153"/>
      <c r="AIJ1" s="153"/>
      <c r="AIK1" s="153"/>
      <c r="AIL1" s="153"/>
      <c r="AIM1" s="153"/>
      <c r="AIN1" s="153"/>
      <c r="AIO1" s="153"/>
      <c r="AIP1" s="153"/>
      <c r="AIQ1" s="153"/>
      <c r="AIR1" s="153"/>
      <c r="AIS1" s="153"/>
      <c r="AIT1" s="153"/>
      <c r="AIU1" s="153"/>
      <c r="AIV1" s="153"/>
      <c r="AIW1" s="153"/>
      <c r="AIX1" s="153"/>
      <c r="AIY1" s="153"/>
      <c r="AIZ1" s="153"/>
      <c r="AJA1" s="153"/>
      <c r="AJB1" s="153"/>
      <c r="AJC1" s="153"/>
      <c r="AJD1" s="153"/>
      <c r="AJE1" s="153"/>
      <c r="AJF1" s="153"/>
      <c r="AJG1" s="153"/>
      <c r="AJH1" s="153"/>
      <c r="AJI1" s="153"/>
      <c r="AJJ1" s="153"/>
      <c r="AJK1" s="153"/>
      <c r="AJL1" s="153"/>
      <c r="AJM1" s="153"/>
      <c r="AJN1" s="153"/>
      <c r="AJO1" s="153"/>
      <c r="AJP1" s="153"/>
      <c r="AJQ1" s="153"/>
      <c r="AJR1" s="153"/>
      <c r="AJS1" s="153"/>
      <c r="AJT1" s="153"/>
      <c r="AJU1" s="153"/>
      <c r="AJV1" s="153"/>
      <c r="AJW1" s="153"/>
      <c r="AJX1" s="153"/>
      <c r="AJY1" s="153"/>
      <c r="AJZ1" s="153"/>
      <c r="AKA1" s="153"/>
      <c r="AKB1" s="153"/>
      <c r="AKC1" s="153"/>
      <c r="AKD1" s="153"/>
      <c r="AKE1" s="153"/>
      <c r="AKF1" s="153"/>
      <c r="AKG1" s="153"/>
      <c r="AKH1" s="153"/>
      <c r="AKI1" s="153"/>
      <c r="AKJ1" s="153"/>
      <c r="AKK1" s="153"/>
      <c r="AKL1" s="153"/>
      <c r="AKM1" s="153"/>
      <c r="AKN1" s="153"/>
      <c r="AKO1" s="153"/>
      <c r="AKP1" s="153"/>
      <c r="AKQ1" s="153"/>
      <c r="AKR1" s="153"/>
      <c r="AKS1" s="153"/>
      <c r="AKT1" s="153"/>
      <c r="AKU1" s="153"/>
      <c r="AKV1" s="153"/>
      <c r="AKW1" s="153"/>
      <c r="AKX1" s="153"/>
      <c r="AKY1" s="153"/>
      <c r="AKZ1" s="153"/>
      <c r="ALA1" s="153"/>
      <c r="ALB1" s="153"/>
      <c r="ALC1" s="153"/>
      <c r="ALD1" s="153"/>
      <c r="ALE1" s="153"/>
      <c r="ALF1" s="153"/>
      <c r="ALG1" s="153"/>
      <c r="ALH1" s="153"/>
      <c r="ALI1" s="153"/>
      <c r="ALJ1" s="153"/>
      <c r="ALK1" s="153"/>
      <c r="ALL1" s="153"/>
      <c r="ALM1" s="153"/>
      <c r="ALN1" s="153"/>
      <c r="ALO1" s="153"/>
      <c r="ALP1" s="153"/>
      <c r="ALQ1" s="153"/>
      <c r="ALR1" s="153"/>
      <c r="ALS1" s="153"/>
      <c r="ALT1" s="153"/>
      <c r="ALU1" s="153"/>
      <c r="ALV1" s="153"/>
      <c r="ALW1" s="153"/>
      <c r="ALX1" s="153"/>
      <c r="ALY1" s="153"/>
      <c r="ALZ1" s="153"/>
      <c r="AMA1" s="153"/>
      <c r="AMB1" s="153"/>
      <c r="AMC1" s="153"/>
      <c r="AMD1" s="153"/>
      <c r="AME1" s="153"/>
      <c r="AMF1" s="153"/>
      <c r="AMG1" s="153"/>
      <c r="AMH1" s="153"/>
      <c r="AMI1" s="153"/>
      <c r="AMJ1" s="153"/>
      <c r="AMK1" s="153"/>
      <c r="AML1" s="153"/>
      <c r="AMM1" s="153"/>
      <c r="AMN1" s="153"/>
      <c r="AMO1" s="153"/>
      <c r="AMP1" s="153"/>
      <c r="AMQ1" s="153"/>
      <c r="AMR1" s="153"/>
      <c r="AMS1" s="153"/>
      <c r="AMT1" s="153"/>
      <c r="AMU1" s="153"/>
      <c r="AMV1" s="153"/>
      <c r="AMW1" s="153"/>
      <c r="AMX1" s="153"/>
      <c r="AMY1" s="153"/>
      <c r="AMZ1" s="153"/>
      <c r="ANA1" s="153"/>
      <c r="ANB1" s="153"/>
      <c r="ANC1" s="153"/>
      <c r="AND1" s="153"/>
      <c r="ANE1" s="153"/>
      <c r="ANF1" s="153"/>
      <c r="ANG1" s="153"/>
      <c r="ANH1" s="153"/>
      <c r="ANI1" s="153"/>
      <c r="ANJ1" s="153"/>
      <c r="ANK1" s="153"/>
      <c r="ANL1" s="153"/>
      <c r="ANM1" s="153"/>
      <c r="ANN1" s="153"/>
      <c r="ANO1" s="153"/>
      <c r="ANP1" s="153"/>
      <c r="ANQ1" s="153"/>
      <c r="ANR1" s="153"/>
      <c r="ANS1" s="153"/>
      <c r="ANT1" s="153"/>
      <c r="ANU1" s="153"/>
      <c r="ANV1" s="153"/>
      <c r="ANW1" s="153"/>
      <c r="ANX1" s="153"/>
      <c r="ANY1" s="153"/>
      <c r="ANZ1" s="153"/>
      <c r="AOA1" s="153"/>
      <c r="AOB1" s="153"/>
      <c r="AOC1" s="153"/>
      <c r="AOD1" s="153"/>
      <c r="AOE1" s="153"/>
      <c r="AOF1" s="153"/>
      <c r="AOG1" s="153"/>
      <c r="AOH1" s="153"/>
      <c r="AOI1" s="153"/>
      <c r="AOJ1" s="153"/>
      <c r="AOK1" s="153"/>
      <c r="AOL1" s="153"/>
      <c r="AOM1" s="153"/>
      <c r="AON1" s="153"/>
      <c r="AOO1" s="153"/>
      <c r="AOP1" s="153"/>
      <c r="AOQ1" s="153"/>
      <c r="AOR1" s="153"/>
      <c r="AOS1" s="153"/>
      <c r="AOT1" s="153"/>
      <c r="AOU1" s="153"/>
      <c r="AOV1" s="153"/>
      <c r="AOW1" s="153"/>
      <c r="AOX1" s="153"/>
      <c r="AOY1" s="153"/>
      <c r="AOZ1" s="153"/>
      <c r="APA1" s="153"/>
      <c r="APB1" s="153"/>
      <c r="APC1" s="153"/>
      <c r="APD1" s="153"/>
      <c r="APE1" s="153"/>
      <c r="APF1" s="153"/>
      <c r="APG1" s="153"/>
      <c r="APH1" s="153"/>
      <c r="API1" s="153"/>
      <c r="APJ1" s="153"/>
      <c r="APK1" s="153"/>
      <c r="APL1" s="153"/>
      <c r="APM1" s="153"/>
      <c r="APN1" s="153"/>
      <c r="APO1" s="153"/>
      <c r="APP1" s="153"/>
      <c r="APQ1" s="153"/>
      <c r="APR1" s="153"/>
      <c r="APS1" s="153"/>
      <c r="APT1" s="153"/>
      <c r="APU1" s="153"/>
      <c r="APV1" s="153"/>
      <c r="APW1" s="153"/>
      <c r="APX1" s="153"/>
      <c r="APY1" s="153"/>
      <c r="APZ1" s="153"/>
      <c r="AQA1" s="153"/>
      <c r="AQB1" s="153"/>
      <c r="AQC1" s="153"/>
      <c r="AQD1" s="153"/>
      <c r="AQE1" s="153"/>
      <c r="AQF1" s="153"/>
      <c r="AQG1" s="153"/>
      <c r="AQH1" s="153"/>
      <c r="AQI1" s="153"/>
      <c r="AQJ1" s="153"/>
      <c r="AQK1" s="153"/>
      <c r="AQL1" s="153"/>
      <c r="AQM1" s="153"/>
      <c r="AQN1" s="153"/>
      <c r="AQO1" s="153"/>
      <c r="AQP1" s="153"/>
      <c r="AQQ1" s="153"/>
      <c r="AQR1" s="153"/>
      <c r="AQS1" s="153"/>
      <c r="AQT1" s="153"/>
      <c r="AQU1" s="153"/>
      <c r="AQV1" s="153"/>
      <c r="AQW1" s="153"/>
      <c r="AQX1" s="153"/>
      <c r="AQY1" s="153"/>
      <c r="AQZ1" s="153"/>
      <c r="ARA1" s="153"/>
      <c r="ARB1" s="153"/>
      <c r="ARC1" s="153"/>
      <c r="ARD1" s="153"/>
      <c r="ARE1" s="153"/>
      <c r="ARF1" s="153"/>
      <c r="ARG1" s="153"/>
      <c r="ARH1" s="153"/>
      <c r="ARI1" s="153"/>
      <c r="ARJ1" s="153"/>
      <c r="ARK1" s="153"/>
      <c r="ARL1" s="153"/>
      <c r="ARM1" s="153"/>
      <c r="ARN1" s="153"/>
      <c r="ARO1" s="153"/>
      <c r="ARP1" s="153"/>
      <c r="ARQ1" s="153"/>
      <c r="ARR1" s="153"/>
      <c r="ARS1" s="153"/>
      <c r="ART1" s="153"/>
      <c r="ARU1" s="153"/>
      <c r="ARV1" s="153"/>
      <c r="ARW1" s="153"/>
      <c r="ARX1" s="153"/>
      <c r="ARY1" s="153"/>
      <c r="ARZ1" s="153"/>
      <c r="ASA1" s="153"/>
      <c r="ASB1" s="153"/>
      <c r="ASC1" s="153"/>
      <c r="ASD1" s="153"/>
      <c r="ASE1" s="153"/>
      <c r="ASF1" s="153"/>
      <c r="ASG1" s="153"/>
      <c r="ASH1" s="153"/>
      <c r="ASI1" s="153"/>
      <c r="ASJ1" s="153"/>
      <c r="ASK1" s="153"/>
      <c r="ASL1" s="153"/>
      <c r="ASM1" s="153"/>
      <c r="ASN1" s="153"/>
      <c r="ASO1" s="153"/>
      <c r="ASP1" s="153"/>
      <c r="ASQ1" s="153"/>
      <c r="ASR1" s="153"/>
      <c r="ASS1" s="153"/>
      <c r="AST1" s="153"/>
      <c r="ASU1" s="153"/>
      <c r="ASV1" s="153"/>
      <c r="ASW1" s="153"/>
      <c r="ASX1" s="153"/>
      <c r="ASY1" s="153"/>
      <c r="ASZ1" s="153"/>
      <c r="ATA1" s="153"/>
      <c r="ATB1" s="153"/>
      <c r="ATC1" s="153"/>
      <c r="ATD1" s="153"/>
      <c r="ATE1" s="153"/>
      <c r="ATF1" s="153"/>
      <c r="ATG1" s="153"/>
      <c r="ATH1" s="153"/>
      <c r="ATI1" s="153"/>
      <c r="ATJ1" s="153"/>
      <c r="ATK1" s="153"/>
      <c r="ATL1" s="153"/>
      <c r="ATM1" s="153"/>
      <c r="ATN1" s="153"/>
      <c r="ATO1" s="153"/>
      <c r="ATP1" s="153"/>
      <c r="ATQ1" s="153"/>
      <c r="ATR1" s="153"/>
      <c r="ATS1" s="153"/>
      <c r="ATT1" s="153"/>
      <c r="ATU1" s="153"/>
      <c r="ATV1" s="153"/>
      <c r="ATW1" s="153"/>
      <c r="ATX1" s="153"/>
      <c r="ATY1" s="153"/>
      <c r="ATZ1" s="153"/>
      <c r="AUA1" s="153"/>
      <c r="AUB1" s="153"/>
      <c r="AUC1" s="153"/>
      <c r="AUD1" s="153"/>
      <c r="AUE1" s="153"/>
      <c r="AUF1" s="153"/>
      <c r="AUG1" s="153"/>
      <c r="AUH1" s="153"/>
      <c r="AUI1" s="153"/>
      <c r="AUJ1" s="153"/>
      <c r="AUK1" s="153"/>
      <c r="AUL1" s="153"/>
      <c r="AUM1" s="153"/>
      <c r="AUN1" s="153"/>
      <c r="AUO1" s="153"/>
      <c r="AUP1" s="153"/>
      <c r="AUQ1" s="153"/>
      <c r="AUR1" s="153"/>
      <c r="AUS1" s="153"/>
      <c r="AUT1" s="153"/>
      <c r="AUU1" s="153"/>
      <c r="AUV1" s="153"/>
      <c r="AUW1" s="153"/>
      <c r="AUX1" s="153"/>
      <c r="AUY1" s="153"/>
      <c r="AUZ1" s="153"/>
      <c r="AVA1" s="153"/>
      <c r="AVB1" s="153"/>
      <c r="AVC1" s="153"/>
      <c r="AVD1" s="153"/>
      <c r="AVE1" s="153"/>
      <c r="AVF1" s="153"/>
      <c r="AVG1" s="153"/>
      <c r="AVH1" s="153"/>
      <c r="AVI1" s="153"/>
      <c r="AVJ1" s="153"/>
      <c r="AVK1" s="153"/>
      <c r="AVL1" s="153"/>
      <c r="AVM1" s="153"/>
      <c r="AVN1" s="153"/>
      <c r="AVO1" s="153"/>
      <c r="AVP1" s="153"/>
      <c r="AVQ1" s="153"/>
      <c r="AVR1" s="153"/>
      <c r="AVS1" s="153"/>
      <c r="AVT1" s="153"/>
      <c r="AVU1" s="153"/>
      <c r="AVV1" s="153"/>
      <c r="AVW1" s="153"/>
      <c r="AVX1" s="153"/>
      <c r="AVY1" s="153"/>
      <c r="AVZ1" s="153"/>
      <c r="AWA1" s="153"/>
      <c r="AWB1" s="153"/>
      <c r="AWC1" s="153"/>
      <c r="AWD1" s="153"/>
      <c r="AWE1" s="153"/>
      <c r="AWF1" s="153"/>
      <c r="AWG1" s="153"/>
      <c r="AWH1" s="153"/>
      <c r="AWI1" s="153"/>
      <c r="AWJ1" s="153"/>
      <c r="AWK1" s="153"/>
      <c r="AWL1" s="153"/>
      <c r="AWM1" s="153"/>
      <c r="AWN1" s="153"/>
      <c r="AWO1" s="153"/>
      <c r="AWP1" s="153"/>
      <c r="AWQ1" s="153"/>
      <c r="AWR1" s="153"/>
      <c r="AWS1" s="153"/>
      <c r="AWT1" s="153"/>
      <c r="AWU1" s="153"/>
      <c r="AWV1" s="153"/>
      <c r="AWW1" s="153"/>
      <c r="AWX1" s="153"/>
      <c r="AWY1" s="153"/>
      <c r="AWZ1" s="153"/>
      <c r="AXA1" s="153"/>
      <c r="AXB1" s="153"/>
      <c r="AXC1" s="153"/>
      <c r="AXD1" s="153"/>
      <c r="AXE1" s="153"/>
      <c r="AXF1" s="153"/>
      <c r="AXG1" s="153"/>
      <c r="AXH1" s="153"/>
      <c r="AXI1" s="153"/>
      <c r="AXJ1" s="153"/>
      <c r="AXK1" s="153"/>
      <c r="AXL1" s="153"/>
      <c r="AXM1" s="153"/>
      <c r="AXN1" s="153"/>
      <c r="AXO1" s="153"/>
      <c r="AXP1" s="153"/>
      <c r="AXQ1" s="153"/>
      <c r="AXR1" s="153"/>
      <c r="AXS1" s="153"/>
      <c r="AXT1" s="153"/>
      <c r="AXU1" s="153"/>
      <c r="AXV1" s="153"/>
      <c r="AXW1" s="153"/>
      <c r="AXX1" s="153"/>
      <c r="AXY1" s="153"/>
      <c r="AXZ1" s="153"/>
      <c r="AYA1" s="153"/>
      <c r="AYB1" s="153"/>
      <c r="AYC1" s="153"/>
      <c r="AYD1" s="153"/>
      <c r="AYE1" s="153"/>
      <c r="AYF1" s="153"/>
      <c r="AYG1" s="153"/>
      <c r="AYH1" s="153"/>
      <c r="AYI1" s="153"/>
      <c r="AYJ1" s="153"/>
      <c r="AYK1" s="153"/>
      <c r="AYL1" s="153"/>
      <c r="AYM1" s="153"/>
      <c r="AYN1" s="153"/>
      <c r="AYO1" s="153"/>
      <c r="AYP1" s="153"/>
      <c r="AYQ1" s="153"/>
      <c r="AYR1" s="153"/>
      <c r="AYS1" s="153"/>
      <c r="AYT1" s="153"/>
      <c r="AYU1" s="153"/>
      <c r="AYV1" s="153"/>
      <c r="AYW1" s="153"/>
      <c r="AYX1" s="153"/>
      <c r="AYY1" s="153"/>
      <c r="AYZ1" s="153"/>
      <c r="AZA1" s="153"/>
      <c r="AZB1" s="153"/>
      <c r="AZC1" s="153"/>
      <c r="AZD1" s="153"/>
      <c r="AZE1" s="153"/>
      <c r="AZF1" s="153"/>
      <c r="AZG1" s="153"/>
      <c r="AZH1" s="153"/>
      <c r="AZI1" s="153"/>
      <c r="AZJ1" s="153"/>
      <c r="AZK1" s="153"/>
      <c r="AZL1" s="153"/>
      <c r="AZM1" s="153"/>
      <c r="AZN1" s="153"/>
      <c r="AZO1" s="153"/>
      <c r="AZP1" s="153"/>
      <c r="AZQ1" s="153"/>
      <c r="AZR1" s="153"/>
      <c r="AZS1" s="153"/>
      <c r="AZT1" s="153"/>
      <c r="AZU1" s="153"/>
      <c r="AZV1" s="153"/>
      <c r="AZW1" s="153"/>
      <c r="AZX1" s="153"/>
      <c r="AZY1" s="153"/>
      <c r="AZZ1" s="153"/>
      <c r="BAA1" s="153"/>
      <c r="BAB1" s="153"/>
      <c r="BAC1" s="153"/>
      <c r="BAD1" s="153"/>
      <c r="BAE1" s="153"/>
      <c r="BAF1" s="153"/>
      <c r="BAG1" s="153"/>
      <c r="BAH1" s="153"/>
      <c r="BAI1" s="153"/>
      <c r="BAJ1" s="153"/>
      <c r="BAK1" s="153"/>
      <c r="BAL1" s="153"/>
      <c r="BAM1" s="153"/>
      <c r="BAN1" s="153"/>
      <c r="BAO1" s="153"/>
      <c r="BAP1" s="153"/>
      <c r="BAQ1" s="153"/>
      <c r="BAR1" s="153"/>
      <c r="BAS1" s="153"/>
      <c r="BAT1" s="153"/>
      <c r="BAU1" s="153"/>
      <c r="BAV1" s="153"/>
      <c r="BAW1" s="153"/>
      <c r="BAX1" s="153"/>
      <c r="BAY1" s="153"/>
      <c r="BAZ1" s="153"/>
      <c r="BBA1" s="153"/>
      <c r="BBB1" s="153"/>
      <c r="BBC1" s="153"/>
      <c r="BBD1" s="153"/>
      <c r="BBE1" s="153"/>
      <c r="BBF1" s="153"/>
      <c r="BBG1" s="153"/>
      <c r="BBH1" s="153"/>
      <c r="BBI1" s="153"/>
      <c r="BBJ1" s="153"/>
      <c r="BBK1" s="153"/>
      <c r="BBL1" s="153"/>
      <c r="BBM1" s="153"/>
      <c r="BBN1" s="153"/>
      <c r="BBO1" s="153"/>
      <c r="BBP1" s="153"/>
      <c r="BBQ1" s="153"/>
      <c r="BBR1" s="153"/>
      <c r="BBS1" s="153"/>
      <c r="BBT1" s="153"/>
      <c r="BBU1" s="153"/>
      <c r="BBV1" s="153"/>
      <c r="BBW1" s="153"/>
      <c r="BBX1" s="153"/>
      <c r="BBY1" s="153"/>
      <c r="BBZ1" s="153"/>
      <c r="BCA1" s="153"/>
      <c r="BCB1" s="153"/>
      <c r="BCC1" s="153"/>
      <c r="BCD1" s="153"/>
      <c r="BCE1" s="153"/>
      <c r="BCF1" s="153"/>
      <c r="BCG1" s="153"/>
      <c r="BCH1" s="153"/>
      <c r="BCI1" s="153"/>
      <c r="BCJ1" s="153"/>
      <c r="BCK1" s="153"/>
      <c r="BCL1" s="153"/>
      <c r="BCM1" s="153"/>
      <c r="BCN1" s="153"/>
      <c r="BCO1" s="153"/>
      <c r="BCP1" s="153"/>
      <c r="BCQ1" s="153"/>
      <c r="BCR1" s="153"/>
      <c r="BCS1" s="153"/>
      <c r="BCT1" s="153"/>
      <c r="BCU1" s="153"/>
      <c r="BCV1" s="153"/>
      <c r="BCW1" s="153"/>
      <c r="BCX1" s="153"/>
      <c r="BCY1" s="153"/>
      <c r="BCZ1" s="153"/>
      <c r="BDA1" s="153"/>
      <c r="BDB1" s="153"/>
      <c r="BDC1" s="153"/>
      <c r="BDD1" s="153"/>
      <c r="BDE1" s="153"/>
      <c r="BDF1" s="153"/>
      <c r="BDG1" s="153"/>
      <c r="BDH1" s="153"/>
      <c r="BDI1" s="153"/>
      <c r="BDJ1" s="153"/>
      <c r="BDK1" s="153"/>
      <c r="BDL1" s="153"/>
      <c r="BDM1" s="153"/>
      <c r="BDN1" s="153"/>
      <c r="BDO1" s="153"/>
      <c r="BDP1" s="153"/>
      <c r="BDQ1" s="153"/>
      <c r="BDR1" s="153"/>
      <c r="BDS1" s="153"/>
      <c r="BDT1" s="153"/>
      <c r="BDU1" s="153"/>
      <c r="BDV1" s="153"/>
      <c r="BDW1" s="153"/>
      <c r="BDX1" s="153"/>
      <c r="BDY1" s="153"/>
      <c r="BDZ1" s="153"/>
      <c r="BEA1" s="153"/>
      <c r="BEB1" s="153"/>
      <c r="BEC1" s="153"/>
      <c r="BED1" s="153"/>
      <c r="BEE1" s="153"/>
      <c r="BEF1" s="153"/>
      <c r="BEG1" s="153"/>
      <c r="BEH1" s="153"/>
      <c r="BEI1" s="153"/>
      <c r="BEJ1" s="153"/>
      <c r="BEK1" s="153"/>
      <c r="BEL1" s="153"/>
      <c r="BEM1" s="153"/>
      <c r="BEN1" s="153"/>
      <c r="BEO1" s="153"/>
      <c r="BEP1" s="153"/>
      <c r="BEQ1" s="153"/>
      <c r="BER1" s="153"/>
      <c r="BES1" s="153"/>
      <c r="BET1" s="153"/>
      <c r="BEU1" s="153"/>
      <c r="BEV1" s="153"/>
      <c r="BEW1" s="153"/>
      <c r="BEX1" s="153"/>
      <c r="BEY1" s="153"/>
      <c r="BEZ1" s="153"/>
      <c r="BFA1" s="153"/>
      <c r="BFB1" s="153"/>
      <c r="BFC1" s="153"/>
      <c r="BFD1" s="153"/>
      <c r="BFE1" s="153"/>
      <c r="BFF1" s="153"/>
      <c r="BFG1" s="153"/>
      <c r="BFH1" s="153"/>
      <c r="BFI1" s="153"/>
      <c r="BFJ1" s="153"/>
      <c r="BFK1" s="153"/>
      <c r="BFL1" s="153"/>
      <c r="BFM1" s="153"/>
      <c r="BFN1" s="153"/>
      <c r="BFO1" s="153"/>
      <c r="BFP1" s="153"/>
      <c r="BFQ1" s="153"/>
      <c r="BFR1" s="153"/>
      <c r="BFS1" s="153"/>
      <c r="BFT1" s="153"/>
      <c r="BFU1" s="153"/>
      <c r="BFV1" s="153"/>
      <c r="BFW1" s="153"/>
      <c r="BFX1" s="153"/>
      <c r="BFY1" s="153"/>
      <c r="BFZ1" s="153"/>
      <c r="BGA1" s="153"/>
      <c r="BGB1" s="153"/>
      <c r="BGC1" s="153"/>
      <c r="BGD1" s="153"/>
      <c r="BGE1" s="153"/>
      <c r="BGF1" s="153"/>
      <c r="BGG1" s="153"/>
      <c r="BGH1" s="153"/>
      <c r="BGI1" s="153"/>
      <c r="BGJ1" s="153"/>
      <c r="BGK1" s="153"/>
      <c r="BGL1" s="153"/>
      <c r="BGM1" s="153"/>
      <c r="BGN1" s="153"/>
      <c r="BGO1" s="153"/>
      <c r="BGP1" s="153"/>
      <c r="BGQ1" s="153"/>
      <c r="BGR1" s="153"/>
      <c r="BGS1" s="153"/>
      <c r="BGT1" s="153"/>
      <c r="BGU1" s="153"/>
      <c r="BGV1" s="153"/>
      <c r="BGW1" s="153"/>
      <c r="BGX1" s="153"/>
      <c r="BGY1" s="153"/>
      <c r="BGZ1" s="153"/>
      <c r="BHA1" s="153"/>
      <c r="BHB1" s="153"/>
      <c r="BHC1" s="153"/>
      <c r="BHD1" s="153"/>
      <c r="BHE1" s="153"/>
      <c r="BHF1" s="153"/>
      <c r="BHG1" s="153"/>
      <c r="BHH1" s="153"/>
      <c r="BHI1" s="153"/>
      <c r="BHJ1" s="153"/>
      <c r="BHK1" s="153"/>
      <c r="BHL1" s="153"/>
      <c r="BHM1" s="153"/>
      <c r="BHN1" s="153"/>
      <c r="BHO1" s="153"/>
      <c r="BHP1" s="153"/>
      <c r="BHQ1" s="153"/>
      <c r="BHR1" s="153"/>
      <c r="BHS1" s="153"/>
      <c r="BHT1" s="153"/>
      <c r="BHU1" s="153"/>
      <c r="BHV1" s="153"/>
      <c r="BHW1" s="153"/>
      <c r="BHX1" s="153"/>
      <c r="BHY1" s="153"/>
      <c r="BHZ1" s="153"/>
      <c r="BIA1" s="153"/>
      <c r="BIB1" s="153"/>
      <c r="BIC1" s="153"/>
      <c r="BID1" s="153"/>
      <c r="BIE1" s="153"/>
      <c r="BIF1" s="153"/>
      <c r="BIG1" s="153"/>
      <c r="BIH1" s="153"/>
    </row>
    <row r="2" spans="1:1594" s="65" customFormat="1" ht="30" customHeight="1">
      <c r="C2" s="66"/>
      <c r="D2" s="67"/>
      <c r="E2" s="67"/>
      <c r="F2" s="67"/>
      <c r="G2" s="67"/>
      <c r="H2" s="68"/>
      <c r="I2" s="68"/>
      <c r="J2" s="68"/>
      <c r="K2" s="68"/>
      <c r="L2" s="68"/>
      <c r="M2" s="68"/>
      <c r="N2" s="68"/>
      <c r="O2" s="68"/>
      <c r="P2" s="68"/>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c r="NY2" s="154"/>
      <c r="NZ2" s="154"/>
      <c r="OA2" s="154"/>
      <c r="OB2" s="154"/>
      <c r="OC2" s="154"/>
      <c r="OD2" s="154"/>
      <c r="OE2" s="154"/>
      <c r="OF2" s="154"/>
      <c r="OG2" s="154"/>
      <c r="OH2" s="154"/>
      <c r="OI2" s="154"/>
      <c r="OJ2" s="154"/>
      <c r="OK2" s="154"/>
      <c r="OL2" s="154"/>
      <c r="OM2" s="154"/>
      <c r="ON2" s="154"/>
      <c r="OO2" s="154"/>
      <c r="OP2" s="154"/>
      <c r="OQ2" s="154"/>
      <c r="OR2" s="154"/>
      <c r="OS2" s="154"/>
      <c r="OT2" s="154"/>
      <c r="OU2" s="154"/>
      <c r="OV2" s="154"/>
      <c r="OW2" s="154"/>
      <c r="OX2" s="154"/>
      <c r="OY2" s="154"/>
      <c r="OZ2" s="154"/>
      <c r="PA2" s="154"/>
      <c r="PB2" s="154"/>
      <c r="PC2" s="154"/>
      <c r="PD2" s="154"/>
      <c r="PE2" s="154"/>
      <c r="PF2" s="154"/>
      <c r="PG2" s="154"/>
      <c r="PH2" s="154"/>
      <c r="PI2" s="154"/>
      <c r="PJ2" s="154"/>
      <c r="PK2" s="154"/>
      <c r="PL2" s="154"/>
      <c r="PM2" s="154"/>
      <c r="PN2" s="154"/>
      <c r="PO2" s="154"/>
      <c r="PP2" s="154"/>
      <c r="PQ2" s="154"/>
      <c r="PR2" s="154"/>
      <c r="PS2" s="154"/>
      <c r="PT2" s="154"/>
      <c r="PU2" s="154"/>
      <c r="PV2" s="154"/>
      <c r="PW2" s="154"/>
      <c r="PX2" s="154"/>
      <c r="PY2" s="154"/>
      <c r="PZ2" s="154"/>
      <c r="QA2" s="154"/>
      <c r="QB2" s="154"/>
      <c r="QC2" s="154"/>
      <c r="QD2" s="154"/>
      <c r="QE2" s="154"/>
      <c r="QF2" s="154"/>
      <c r="QG2" s="154"/>
      <c r="QH2" s="154"/>
      <c r="QI2" s="154"/>
      <c r="QJ2" s="154"/>
      <c r="QK2" s="154"/>
      <c r="QL2" s="154"/>
      <c r="QM2" s="154"/>
      <c r="QN2" s="154"/>
      <c r="QO2" s="154"/>
      <c r="QP2" s="154"/>
      <c r="QQ2" s="154"/>
      <c r="QR2" s="154"/>
      <c r="QS2" s="154"/>
      <c r="QT2" s="154"/>
      <c r="QU2" s="154"/>
      <c r="QV2" s="154"/>
      <c r="QW2" s="154"/>
      <c r="QX2" s="154"/>
      <c r="QY2" s="154"/>
      <c r="QZ2" s="154"/>
      <c r="RA2" s="154"/>
      <c r="RB2" s="154"/>
      <c r="RC2" s="154"/>
      <c r="RD2" s="154"/>
      <c r="RE2" s="154"/>
      <c r="RF2" s="154"/>
      <c r="RG2" s="154"/>
      <c r="RH2" s="154"/>
      <c r="RI2" s="154"/>
      <c r="RJ2" s="154"/>
      <c r="RK2" s="154"/>
      <c r="RL2" s="154"/>
      <c r="RM2" s="154"/>
      <c r="RN2" s="154"/>
      <c r="RO2" s="154"/>
      <c r="RP2" s="154"/>
      <c r="RQ2" s="154"/>
      <c r="RR2" s="154"/>
      <c r="RS2" s="154"/>
      <c r="RT2" s="154"/>
      <c r="RU2" s="154"/>
      <c r="RV2" s="154"/>
      <c r="RW2" s="154"/>
      <c r="RX2" s="154"/>
      <c r="RY2" s="154"/>
      <c r="RZ2" s="154"/>
      <c r="SA2" s="154"/>
      <c r="SB2" s="154"/>
      <c r="SC2" s="154"/>
      <c r="SD2" s="154"/>
      <c r="SE2" s="154"/>
      <c r="SF2" s="154"/>
      <c r="SG2" s="154"/>
      <c r="SH2" s="154"/>
      <c r="SI2" s="154"/>
      <c r="SJ2" s="154"/>
      <c r="SK2" s="154"/>
      <c r="SL2" s="154"/>
      <c r="SM2" s="154"/>
      <c r="SN2" s="154"/>
      <c r="SO2" s="154"/>
      <c r="SP2" s="154"/>
      <c r="SQ2" s="154"/>
      <c r="SR2" s="154"/>
      <c r="SS2" s="154"/>
      <c r="ST2" s="154"/>
      <c r="SU2" s="154"/>
      <c r="SV2" s="154"/>
      <c r="SW2" s="154"/>
      <c r="SX2" s="154"/>
      <c r="SY2" s="154"/>
      <c r="SZ2" s="154"/>
      <c r="TA2" s="154"/>
      <c r="TB2" s="154"/>
      <c r="TC2" s="154"/>
      <c r="TD2" s="154"/>
      <c r="TE2" s="154"/>
      <c r="TF2" s="154"/>
      <c r="TG2" s="154"/>
      <c r="TH2" s="154"/>
      <c r="TI2" s="154"/>
      <c r="TJ2" s="154"/>
      <c r="TK2" s="154"/>
      <c r="TL2" s="154"/>
      <c r="TM2" s="154"/>
      <c r="TN2" s="154"/>
      <c r="TO2" s="154"/>
      <c r="TP2" s="154"/>
      <c r="TQ2" s="154"/>
      <c r="TR2" s="154"/>
      <c r="TS2" s="154"/>
      <c r="TT2" s="154"/>
      <c r="TU2" s="154"/>
      <c r="TV2" s="154"/>
      <c r="TW2" s="154"/>
      <c r="TX2" s="154"/>
      <c r="TY2" s="154"/>
      <c r="TZ2" s="154"/>
      <c r="UA2" s="154"/>
      <c r="UB2" s="154"/>
      <c r="UC2" s="154"/>
      <c r="UD2" s="154"/>
      <c r="UE2" s="154"/>
      <c r="UF2" s="154"/>
      <c r="UG2" s="154"/>
      <c r="UH2" s="154"/>
      <c r="UI2" s="154"/>
      <c r="UJ2" s="154"/>
      <c r="UK2" s="154"/>
      <c r="UL2" s="154"/>
      <c r="UM2" s="154"/>
      <c r="UN2" s="154"/>
      <c r="UO2" s="154"/>
      <c r="UP2" s="154"/>
      <c r="UQ2" s="154"/>
      <c r="UR2" s="154"/>
      <c r="US2" s="154"/>
      <c r="UT2" s="154"/>
      <c r="UU2" s="154"/>
      <c r="UV2" s="154"/>
      <c r="UW2" s="154"/>
      <c r="UX2" s="154"/>
      <c r="UY2" s="154"/>
      <c r="UZ2" s="154"/>
      <c r="VA2" s="154"/>
      <c r="VB2" s="154"/>
      <c r="VC2" s="154"/>
      <c r="VD2" s="154"/>
      <c r="VE2" s="154"/>
      <c r="VF2" s="154"/>
      <c r="VG2" s="154"/>
      <c r="VH2" s="154"/>
      <c r="VI2" s="154"/>
      <c r="VJ2" s="154"/>
      <c r="VK2" s="154"/>
      <c r="VL2" s="154"/>
      <c r="VM2" s="154"/>
      <c r="VN2" s="154"/>
      <c r="VO2" s="154"/>
      <c r="VP2" s="154"/>
      <c r="VQ2" s="154"/>
      <c r="VR2" s="154"/>
      <c r="VS2" s="154"/>
      <c r="VT2" s="154"/>
      <c r="VU2" s="154"/>
      <c r="VV2" s="154"/>
      <c r="VW2" s="154"/>
      <c r="VX2" s="154"/>
      <c r="VY2" s="154"/>
      <c r="VZ2" s="154"/>
      <c r="WA2" s="154"/>
      <c r="WB2" s="154"/>
      <c r="WC2" s="154"/>
      <c r="WD2" s="154"/>
      <c r="WE2" s="154"/>
      <c r="WF2" s="154"/>
      <c r="WG2" s="154"/>
      <c r="WH2" s="154"/>
      <c r="WI2" s="154"/>
      <c r="WJ2" s="154"/>
      <c r="WK2" s="154"/>
      <c r="WL2" s="154"/>
      <c r="WM2" s="154"/>
      <c r="WN2" s="154"/>
      <c r="WO2" s="154"/>
      <c r="WP2" s="154"/>
      <c r="WQ2" s="154"/>
      <c r="WR2" s="154"/>
      <c r="WS2" s="154"/>
      <c r="WT2" s="154"/>
      <c r="WU2" s="154"/>
      <c r="WV2" s="154"/>
      <c r="WW2" s="154"/>
      <c r="WX2" s="154"/>
      <c r="WY2" s="154"/>
      <c r="WZ2" s="154"/>
      <c r="XA2" s="154"/>
      <c r="XB2" s="154"/>
      <c r="XC2" s="154"/>
      <c r="XD2" s="154"/>
      <c r="XE2" s="154"/>
      <c r="XF2" s="154"/>
      <c r="XG2" s="154"/>
      <c r="XH2" s="154"/>
      <c r="XI2" s="154"/>
      <c r="XJ2" s="154"/>
      <c r="XK2" s="154"/>
      <c r="XL2" s="154"/>
      <c r="XM2" s="154"/>
      <c r="XN2" s="154"/>
      <c r="XO2" s="154"/>
      <c r="XP2" s="154"/>
      <c r="XQ2" s="154"/>
      <c r="XR2" s="154"/>
      <c r="XS2" s="154"/>
      <c r="XT2" s="154"/>
      <c r="XU2" s="154"/>
      <c r="XV2" s="154"/>
      <c r="XW2" s="154"/>
      <c r="XX2" s="154"/>
      <c r="XY2" s="154"/>
      <c r="XZ2" s="154"/>
      <c r="YA2" s="154"/>
      <c r="YB2" s="154"/>
      <c r="YC2" s="154"/>
      <c r="YD2" s="154"/>
      <c r="YE2" s="154"/>
      <c r="YF2" s="154"/>
      <c r="YG2" s="154"/>
      <c r="YH2" s="154"/>
      <c r="YI2" s="154"/>
      <c r="YJ2" s="154"/>
      <c r="YK2" s="154"/>
      <c r="YL2" s="154"/>
      <c r="YM2" s="154"/>
      <c r="YN2" s="154"/>
      <c r="YO2" s="154"/>
      <c r="YP2" s="154"/>
      <c r="YQ2" s="154"/>
      <c r="YR2" s="154"/>
      <c r="YS2" s="154"/>
      <c r="YT2" s="154"/>
      <c r="YU2" s="154"/>
      <c r="YV2" s="154"/>
      <c r="YW2" s="154"/>
      <c r="YX2" s="154"/>
      <c r="YY2" s="154"/>
      <c r="YZ2" s="154"/>
      <c r="ZA2" s="154"/>
      <c r="ZB2" s="154"/>
      <c r="ZC2" s="154"/>
      <c r="ZD2" s="154"/>
      <c r="ZE2" s="154"/>
      <c r="ZF2" s="154"/>
      <c r="ZG2" s="154"/>
      <c r="ZH2" s="154"/>
      <c r="ZI2" s="154"/>
      <c r="ZJ2" s="154"/>
      <c r="ZK2" s="154"/>
      <c r="ZL2" s="154"/>
      <c r="ZM2" s="154"/>
      <c r="ZN2" s="154"/>
      <c r="ZO2" s="154"/>
      <c r="ZP2" s="154"/>
      <c r="ZQ2" s="154"/>
      <c r="ZR2" s="154"/>
      <c r="ZS2" s="154"/>
      <c r="ZT2" s="154"/>
      <c r="ZU2" s="154"/>
      <c r="ZV2" s="154"/>
      <c r="ZW2" s="154"/>
      <c r="ZX2" s="154"/>
      <c r="ZY2" s="154"/>
      <c r="ZZ2" s="154"/>
      <c r="AAA2" s="154"/>
      <c r="AAB2" s="154"/>
      <c r="AAC2" s="154"/>
      <c r="AAD2" s="154"/>
      <c r="AAE2" s="154"/>
      <c r="AAF2" s="154"/>
      <c r="AAG2" s="154"/>
      <c r="AAH2" s="154"/>
      <c r="AAI2" s="154"/>
      <c r="AAJ2" s="154"/>
      <c r="AAK2" s="154"/>
      <c r="AAL2" s="154"/>
      <c r="AAM2" s="154"/>
      <c r="AAN2" s="154"/>
      <c r="AAO2" s="154"/>
      <c r="AAP2" s="154"/>
      <c r="AAQ2" s="154"/>
      <c r="AAR2" s="154"/>
      <c r="AAS2" s="154"/>
      <c r="AAT2" s="154"/>
      <c r="AAU2" s="154"/>
      <c r="AAV2" s="154"/>
      <c r="AAW2" s="154"/>
      <c r="AAX2" s="154"/>
      <c r="AAY2" s="154"/>
      <c r="AAZ2" s="154"/>
      <c r="ABA2" s="154"/>
      <c r="ABB2" s="154"/>
      <c r="ABC2" s="154"/>
      <c r="ABD2" s="154"/>
      <c r="ABE2" s="154"/>
      <c r="ABF2" s="154"/>
      <c r="ABG2" s="154"/>
      <c r="ABH2" s="154"/>
      <c r="ABI2" s="154"/>
      <c r="ABJ2" s="154"/>
      <c r="ABK2" s="154"/>
      <c r="ABL2" s="154"/>
      <c r="ABM2" s="154"/>
      <c r="ABN2" s="154"/>
      <c r="ABO2" s="154"/>
      <c r="ABP2" s="154"/>
      <c r="ABQ2" s="154"/>
      <c r="ABR2" s="154"/>
      <c r="ABS2" s="154"/>
      <c r="ABT2" s="154"/>
      <c r="ABU2" s="154"/>
      <c r="ABV2" s="154"/>
      <c r="ABW2" s="154"/>
      <c r="ABX2" s="154"/>
      <c r="ABY2" s="154"/>
      <c r="ABZ2" s="154"/>
      <c r="ACA2" s="154"/>
      <c r="ACB2" s="154"/>
      <c r="ACC2" s="154"/>
      <c r="ACD2" s="154"/>
      <c r="ACE2" s="154"/>
      <c r="ACF2" s="154"/>
      <c r="ACG2" s="154"/>
      <c r="ACH2" s="154"/>
      <c r="ACI2" s="154"/>
      <c r="ACJ2" s="154"/>
      <c r="ACK2" s="154"/>
      <c r="ACL2" s="154"/>
      <c r="ACM2" s="154"/>
      <c r="ACN2" s="154"/>
      <c r="ACO2" s="154"/>
      <c r="ACP2" s="154"/>
      <c r="ACQ2" s="154"/>
      <c r="ACR2" s="154"/>
      <c r="ACS2" s="154"/>
      <c r="ACT2" s="154"/>
      <c r="ACU2" s="154"/>
      <c r="ACV2" s="154"/>
      <c r="ACW2" s="154"/>
      <c r="ACX2" s="154"/>
      <c r="ACY2" s="154"/>
      <c r="ACZ2" s="154"/>
      <c r="ADA2" s="154"/>
      <c r="ADB2" s="154"/>
      <c r="ADC2" s="154"/>
      <c r="ADD2" s="154"/>
      <c r="ADE2" s="154"/>
      <c r="ADF2" s="154"/>
      <c r="ADG2" s="154"/>
      <c r="ADH2" s="154"/>
      <c r="ADI2" s="154"/>
      <c r="ADJ2" s="154"/>
      <c r="ADK2" s="154"/>
      <c r="ADL2" s="154"/>
      <c r="ADM2" s="154"/>
      <c r="ADN2" s="154"/>
      <c r="ADO2" s="154"/>
      <c r="ADP2" s="154"/>
      <c r="ADQ2" s="154"/>
      <c r="ADR2" s="154"/>
      <c r="ADS2" s="154"/>
      <c r="ADT2" s="154"/>
      <c r="ADU2" s="154"/>
      <c r="ADV2" s="154"/>
      <c r="ADW2" s="154"/>
      <c r="ADX2" s="154"/>
      <c r="ADY2" s="154"/>
      <c r="ADZ2" s="154"/>
      <c r="AEA2" s="154"/>
      <c r="AEB2" s="154"/>
      <c r="AEC2" s="154"/>
      <c r="AED2" s="154"/>
      <c r="AEE2" s="154"/>
      <c r="AEF2" s="154"/>
      <c r="AEG2" s="154"/>
      <c r="AEH2" s="154"/>
      <c r="AEI2" s="154"/>
      <c r="AEJ2" s="154"/>
      <c r="AEK2" s="154"/>
      <c r="AEL2" s="154"/>
      <c r="AEM2" s="154"/>
      <c r="AEN2" s="154"/>
      <c r="AEO2" s="154"/>
      <c r="AEP2" s="154"/>
      <c r="AEQ2" s="154"/>
      <c r="AER2" s="154"/>
      <c r="AES2" s="154"/>
      <c r="AET2" s="154"/>
      <c r="AEU2" s="154"/>
      <c r="AEV2" s="154"/>
      <c r="AEW2" s="154"/>
      <c r="AEX2" s="154"/>
      <c r="AEY2" s="154"/>
      <c r="AEZ2" s="154"/>
      <c r="AFA2" s="154"/>
      <c r="AFB2" s="154"/>
      <c r="AFC2" s="154"/>
      <c r="AFD2" s="154"/>
      <c r="AFE2" s="154"/>
      <c r="AFF2" s="154"/>
      <c r="AFG2" s="154"/>
      <c r="AFH2" s="154"/>
      <c r="AFI2" s="154"/>
      <c r="AFJ2" s="154"/>
      <c r="AFK2" s="154"/>
      <c r="AFL2" s="154"/>
      <c r="AFM2" s="154"/>
      <c r="AFN2" s="154"/>
      <c r="AFO2" s="154"/>
      <c r="AFP2" s="154"/>
      <c r="AFQ2" s="154"/>
      <c r="AFR2" s="154"/>
      <c r="AFS2" s="154"/>
      <c r="AFT2" s="154"/>
      <c r="AFU2" s="154"/>
      <c r="AFV2" s="154"/>
      <c r="AFW2" s="154"/>
      <c r="AFX2" s="154"/>
      <c r="AFY2" s="154"/>
      <c r="AFZ2" s="154"/>
      <c r="AGA2" s="154"/>
      <c r="AGB2" s="154"/>
      <c r="AGC2" s="154"/>
      <c r="AGD2" s="154"/>
      <c r="AGE2" s="154"/>
      <c r="AGF2" s="154"/>
      <c r="AGG2" s="154"/>
      <c r="AGH2" s="154"/>
      <c r="AGI2" s="154"/>
      <c r="AGJ2" s="154"/>
      <c r="AGK2" s="154"/>
      <c r="AGL2" s="154"/>
      <c r="AGM2" s="154"/>
      <c r="AGN2" s="154"/>
      <c r="AGO2" s="154"/>
      <c r="AGP2" s="154"/>
      <c r="AGQ2" s="154"/>
      <c r="AGR2" s="154"/>
      <c r="AGS2" s="154"/>
      <c r="AGT2" s="154"/>
      <c r="AGU2" s="154"/>
      <c r="AGV2" s="154"/>
      <c r="AGW2" s="154"/>
      <c r="AGX2" s="154"/>
      <c r="AGY2" s="154"/>
      <c r="AGZ2" s="154"/>
      <c r="AHA2" s="154"/>
      <c r="AHB2" s="154"/>
      <c r="AHC2" s="154"/>
      <c r="AHD2" s="154"/>
      <c r="AHE2" s="154"/>
      <c r="AHF2" s="154"/>
      <c r="AHG2" s="154"/>
      <c r="AHH2" s="154"/>
      <c r="AHI2" s="154"/>
      <c r="AHJ2" s="154"/>
      <c r="AHK2" s="154"/>
      <c r="AHL2" s="154"/>
      <c r="AHM2" s="154"/>
      <c r="AHN2" s="154"/>
      <c r="AHO2" s="154"/>
      <c r="AHP2" s="154"/>
      <c r="AHQ2" s="154"/>
      <c r="AHR2" s="154"/>
      <c r="AHS2" s="154"/>
      <c r="AHT2" s="154"/>
      <c r="AHU2" s="154"/>
      <c r="AHV2" s="154"/>
      <c r="AHW2" s="154"/>
      <c r="AHX2" s="154"/>
      <c r="AHY2" s="154"/>
      <c r="AHZ2" s="154"/>
      <c r="AIA2" s="154"/>
      <c r="AIB2" s="154"/>
      <c r="AIC2" s="154"/>
      <c r="AID2" s="154"/>
      <c r="AIE2" s="154"/>
      <c r="AIF2" s="154"/>
      <c r="AIG2" s="154"/>
      <c r="AIH2" s="154"/>
      <c r="AII2" s="154"/>
      <c r="AIJ2" s="154"/>
      <c r="AIK2" s="154"/>
      <c r="AIL2" s="154"/>
      <c r="AIM2" s="154"/>
      <c r="AIN2" s="154"/>
      <c r="AIO2" s="154"/>
      <c r="AIP2" s="154"/>
      <c r="AIQ2" s="154"/>
      <c r="AIR2" s="154"/>
      <c r="AIS2" s="154"/>
      <c r="AIT2" s="154"/>
      <c r="AIU2" s="154"/>
      <c r="AIV2" s="154"/>
      <c r="AIW2" s="154"/>
      <c r="AIX2" s="154"/>
      <c r="AIY2" s="154"/>
      <c r="AIZ2" s="154"/>
      <c r="AJA2" s="154"/>
      <c r="AJB2" s="154"/>
      <c r="AJC2" s="154"/>
      <c r="AJD2" s="154"/>
      <c r="AJE2" s="154"/>
      <c r="AJF2" s="154"/>
      <c r="AJG2" s="154"/>
      <c r="AJH2" s="154"/>
      <c r="AJI2" s="154"/>
      <c r="AJJ2" s="154"/>
      <c r="AJK2" s="154"/>
      <c r="AJL2" s="154"/>
      <c r="AJM2" s="154"/>
      <c r="AJN2" s="154"/>
      <c r="AJO2" s="154"/>
      <c r="AJP2" s="154"/>
      <c r="AJQ2" s="154"/>
      <c r="AJR2" s="154"/>
      <c r="AJS2" s="154"/>
      <c r="AJT2" s="154"/>
      <c r="AJU2" s="154"/>
      <c r="AJV2" s="154"/>
      <c r="AJW2" s="154"/>
      <c r="AJX2" s="154"/>
      <c r="AJY2" s="154"/>
      <c r="AJZ2" s="154"/>
      <c r="AKA2" s="154"/>
      <c r="AKB2" s="154"/>
      <c r="AKC2" s="154"/>
      <c r="AKD2" s="154"/>
      <c r="AKE2" s="154"/>
      <c r="AKF2" s="154"/>
      <c r="AKG2" s="154"/>
      <c r="AKH2" s="154"/>
      <c r="AKI2" s="154"/>
      <c r="AKJ2" s="154"/>
      <c r="AKK2" s="154"/>
      <c r="AKL2" s="154"/>
      <c r="AKM2" s="154"/>
      <c r="AKN2" s="154"/>
      <c r="AKO2" s="154"/>
      <c r="AKP2" s="154"/>
      <c r="AKQ2" s="154"/>
      <c r="AKR2" s="154"/>
      <c r="AKS2" s="154"/>
      <c r="AKT2" s="154"/>
      <c r="AKU2" s="154"/>
      <c r="AKV2" s="154"/>
      <c r="AKW2" s="154"/>
      <c r="AKX2" s="154"/>
      <c r="AKY2" s="154"/>
      <c r="AKZ2" s="154"/>
      <c r="ALA2" s="154"/>
      <c r="ALB2" s="154"/>
      <c r="ALC2" s="154"/>
      <c r="ALD2" s="154"/>
      <c r="ALE2" s="154"/>
      <c r="ALF2" s="154"/>
      <c r="ALG2" s="154"/>
      <c r="ALH2" s="154"/>
      <c r="ALI2" s="154"/>
      <c r="ALJ2" s="154"/>
      <c r="ALK2" s="154"/>
      <c r="ALL2" s="154"/>
      <c r="ALM2" s="154"/>
      <c r="ALN2" s="154"/>
      <c r="ALO2" s="154"/>
      <c r="ALP2" s="154"/>
      <c r="ALQ2" s="154"/>
      <c r="ALR2" s="154"/>
      <c r="ALS2" s="154"/>
      <c r="ALT2" s="154"/>
      <c r="ALU2" s="154"/>
      <c r="ALV2" s="154"/>
      <c r="ALW2" s="154"/>
      <c r="ALX2" s="154"/>
      <c r="ALY2" s="154"/>
      <c r="ALZ2" s="154"/>
      <c r="AMA2" s="154"/>
      <c r="AMB2" s="154"/>
      <c r="AMC2" s="154"/>
      <c r="AMD2" s="154"/>
      <c r="AME2" s="154"/>
      <c r="AMF2" s="154"/>
      <c r="AMG2" s="154"/>
      <c r="AMH2" s="154"/>
      <c r="AMI2" s="154"/>
      <c r="AMJ2" s="154"/>
      <c r="AMK2" s="154"/>
      <c r="AML2" s="154"/>
      <c r="AMM2" s="154"/>
      <c r="AMN2" s="154"/>
      <c r="AMO2" s="154"/>
      <c r="AMP2" s="154"/>
      <c r="AMQ2" s="154"/>
      <c r="AMR2" s="154"/>
      <c r="AMS2" s="154"/>
      <c r="AMT2" s="154"/>
      <c r="AMU2" s="154"/>
      <c r="AMV2" s="154"/>
      <c r="AMW2" s="154"/>
      <c r="AMX2" s="154"/>
      <c r="AMY2" s="154"/>
      <c r="AMZ2" s="154"/>
      <c r="ANA2" s="154"/>
      <c r="ANB2" s="154"/>
      <c r="ANC2" s="154"/>
      <c r="AND2" s="154"/>
      <c r="ANE2" s="154"/>
      <c r="ANF2" s="154"/>
      <c r="ANG2" s="154"/>
      <c r="ANH2" s="154"/>
      <c r="ANI2" s="154"/>
      <c r="ANJ2" s="154"/>
      <c r="ANK2" s="154"/>
      <c r="ANL2" s="154"/>
      <c r="ANM2" s="154"/>
      <c r="ANN2" s="154"/>
      <c r="ANO2" s="154"/>
      <c r="ANP2" s="154"/>
      <c r="ANQ2" s="154"/>
      <c r="ANR2" s="154"/>
      <c r="ANS2" s="154"/>
      <c r="ANT2" s="154"/>
      <c r="ANU2" s="154"/>
      <c r="ANV2" s="154"/>
      <c r="ANW2" s="154"/>
      <c r="ANX2" s="154"/>
      <c r="ANY2" s="154"/>
      <c r="ANZ2" s="154"/>
      <c r="AOA2" s="154"/>
      <c r="AOB2" s="154"/>
      <c r="AOC2" s="154"/>
      <c r="AOD2" s="154"/>
      <c r="AOE2" s="154"/>
      <c r="AOF2" s="154"/>
      <c r="AOG2" s="154"/>
      <c r="AOH2" s="154"/>
      <c r="AOI2" s="154"/>
      <c r="AOJ2" s="154"/>
      <c r="AOK2" s="154"/>
      <c r="AOL2" s="154"/>
      <c r="AOM2" s="154"/>
      <c r="AON2" s="154"/>
      <c r="AOO2" s="154"/>
      <c r="AOP2" s="154"/>
      <c r="AOQ2" s="154"/>
      <c r="AOR2" s="154"/>
      <c r="AOS2" s="154"/>
      <c r="AOT2" s="154"/>
      <c r="AOU2" s="154"/>
      <c r="AOV2" s="154"/>
      <c r="AOW2" s="154"/>
      <c r="AOX2" s="154"/>
      <c r="AOY2" s="154"/>
      <c r="AOZ2" s="154"/>
      <c r="APA2" s="154"/>
      <c r="APB2" s="154"/>
      <c r="APC2" s="154"/>
      <c r="APD2" s="154"/>
      <c r="APE2" s="154"/>
      <c r="APF2" s="154"/>
      <c r="APG2" s="154"/>
      <c r="APH2" s="154"/>
      <c r="API2" s="154"/>
      <c r="APJ2" s="154"/>
      <c r="APK2" s="154"/>
      <c r="APL2" s="154"/>
      <c r="APM2" s="154"/>
      <c r="APN2" s="154"/>
      <c r="APO2" s="154"/>
      <c r="APP2" s="154"/>
      <c r="APQ2" s="154"/>
      <c r="APR2" s="154"/>
      <c r="APS2" s="154"/>
      <c r="APT2" s="154"/>
      <c r="APU2" s="154"/>
      <c r="APV2" s="154"/>
      <c r="APW2" s="154"/>
      <c r="APX2" s="154"/>
      <c r="APY2" s="154"/>
      <c r="APZ2" s="154"/>
      <c r="AQA2" s="154"/>
      <c r="AQB2" s="154"/>
      <c r="AQC2" s="154"/>
      <c r="AQD2" s="154"/>
      <c r="AQE2" s="154"/>
      <c r="AQF2" s="154"/>
      <c r="AQG2" s="154"/>
      <c r="AQH2" s="154"/>
      <c r="AQI2" s="154"/>
      <c r="AQJ2" s="154"/>
      <c r="AQK2" s="154"/>
      <c r="AQL2" s="154"/>
      <c r="AQM2" s="154"/>
      <c r="AQN2" s="154"/>
      <c r="AQO2" s="154"/>
      <c r="AQP2" s="154"/>
      <c r="AQQ2" s="154"/>
      <c r="AQR2" s="154"/>
      <c r="AQS2" s="154"/>
      <c r="AQT2" s="154"/>
      <c r="AQU2" s="154"/>
      <c r="AQV2" s="154"/>
      <c r="AQW2" s="154"/>
      <c r="AQX2" s="154"/>
      <c r="AQY2" s="154"/>
      <c r="AQZ2" s="154"/>
      <c r="ARA2" s="154"/>
      <c r="ARB2" s="154"/>
      <c r="ARC2" s="154"/>
      <c r="ARD2" s="154"/>
      <c r="ARE2" s="154"/>
      <c r="ARF2" s="154"/>
      <c r="ARG2" s="154"/>
      <c r="ARH2" s="154"/>
      <c r="ARI2" s="154"/>
      <c r="ARJ2" s="154"/>
      <c r="ARK2" s="154"/>
      <c r="ARL2" s="154"/>
      <c r="ARM2" s="154"/>
      <c r="ARN2" s="154"/>
      <c r="ARO2" s="154"/>
      <c r="ARP2" s="154"/>
      <c r="ARQ2" s="154"/>
      <c r="ARR2" s="154"/>
      <c r="ARS2" s="154"/>
      <c r="ART2" s="154"/>
      <c r="ARU2" s="154"/>
      <c r="ARV2" s="154"/>
      <c r="ARW2" s="154"/>
      <c r="ARX2" s="154"/>
      <c r="ARY2" s="154"/>
      <c r="ARZ2" s="154"/>
      <c r="ASA2" s="154"/>
      <c r="ASB2" s="154"/>
      <c r="ASC2" s="154"/>
      <c r="ASD2" s="154"/>
      <c r="ASE2" s="154"/>
      <c r="ASF2" s="154"/>
      <c r="ASG2" s="154"/>
      <c r="ASH2" s="154"/>
      <c r="ASI2" s="154"/>
      <c r="ASJ2" s="154"/>
      <c r="ASK2" s="154"/>
      <c r="ASL2" s="154"/>
      <c r="ASM2" s="154"/>
      <c r="ASN2" s="154"/>
      <c r="ASO2" s="154"/>
      <c r="ASP2" s="154"/>
      <c r="ASQ2" s="154"/>
      <c r="ASR2" s="154"/>
      <c r="ASS2" s="154"/>
      <c r="AST2" s="154"/>
      <c r="ASU2" s="154"/>
      <c r="ASV2" s="154"/>
      <c r="ASW2" s="154"/>
      <c r="ASX2" s="154"/>
      <c r="ASY2" s="154"/>
      <c r="ASZ2" s="154"/>
      <c r="ATA2" s="154"/>
      <c r="ATB2" s="154"/>
      <c r="ATC2" s="154"/>
      <c r="ATD2" s="154"/>
      <c r="ATE2" s="154"/>
      <c r="ATF2" s="154"/>
      <c r="ATG2" s="154"/>
      <c r="ATH2" s="154"/>
      <c r="ATI2" s="154"/>
      <c r="ATJ2" s="154"/>
      <c r="ATK2" s="154"/>
      <c r="ATL2" s="154"/>
      <c r="ATM2" s="154"/>
      <c r="ATN2" s="154"/>
      <c r="ATO2" s="154"/>
      <c r="ATP2" s="154"/>
      <c r="ATQ2" s="154"/>
      <c r="ATR2" s="154"/>
      <c r="ATS2" s="154"/>
      <c r="ATT2" s="154"/>
      <c r="ATU2" s="154"/>
      <c r="ATV2" s="154"/>
      <c r="ATW2" s="154"/>
      <c r="ATX2" s="154"/>
      <c r="ATY2" s="154"/>
      <c r="ATZ2" s="154"/>
      <c r="AUA2" s="154"/>
      <c r="AUB2" s="154"/>
      <c r="AUC2" s="154"/>
      <c r="AUD2" s="154"/>
      <c r="AUE2" s="154"/>
      <c r="AUF2" s="154"/>
      <c r="AUG2" s="154"/>
      <c r="AUH2" s="154"/>
      <c r="AUI2" s="154"/>
      <c r="AUJ2" s="154"/>
      <c r="AUK2" s="154"/>
      <c r="AUL2" s="154"/>
      <c r="AUM2" s="154"/>
      <c r="AUN2" s="154"/>
      <c r="AUO2" s="154"/>
      <c r="AUP2" s="154"/>
      <c r="AUQ2" s="154"/>
      <c r="AUR2" s="154"/>
      <c r="AUS2" s="154"/>
      <c r="AUT2" s="154"/>
      <c r="AUU2" s="154"/>
      <c r="AUV2" s="154"/>
      <c r="AUW2" s="154"/>
      <c r="AUX2" s="154"/>
      <c r="AUY2" s="154"/>
      <c r="AUZ2" s="154"/>
      <c r="AVA2" s="154"/>
      <c r="AVB2" s="154"/>
      <c r="AVC2" s="154"/>
      <c r="AVD2" s="154"/>
      <c r="AVE2" s="154"/>
      <c r="AVF2" s="154"/>
      <c r="AVG2" s="154"/>
      <c r="AVH2" s="154"/>
      <c r="AVI2" s="154"/>
      <c r="AVJ2" s="154"/>
      <c r="AVK2" s="154"/>
      <c r="AVL2" s="154"/>
      <c r="AVM2" s="154"/>
      <c r="AVN2" s="154"/>
      <c r="AVO2" s="154"/>
      <c r="AVP2" s="154"/>
      <c r="AVQ2" s="154"/>
      <c r="AVR2" s="154"/>
      <c r="AVS2" s="154"/>
      <c r="AVT2" s="154"/>
      <c r="AVU2" s="154"/>
      <c r="AVV2" s="154"/>
      <c r="AVW2" s="154"/>
      <c r="AVX2" s="154"/>
      <c r="AVY2" s="154"/>
      <c r="AVZ2" s="154"/>
      <c r="AWA2" s="154"/>
      <c r="AWB2" s="154"/>
      <c r="AWC2" s="154"/>
      <c r="AWD2" s="154"/>
      <c r="AWE2" s="154"/>
      <c r="AWF2" s="154"/>
      <c r="AWG2" s="154"/>
      <c r="AWH2" s="154"/>
      <c r="AWI2" s="154"/>
      <c r="AWJ2" s="154"/>
      <c r="AWK2" s="154"/>
      <c r="AWL2" s="154"/>
      <c r="AWM2" s="154"/>
      <c r="AWN2" s="154"/>
      <c r="AWO2" s="154"/>
      <c r="AWP2" s="154"/>
      <c r="AWQ2" s="154"/>
      <c r="AWR2" s="154"/>
      <c r="AWS2" s="154"/>
      <c r="AWT2" s="154"/>
      <c r="AWU2" s="154"/>
      <c r="AWV2" s="154"/>
      <c r="AWW2" s="154"/>
      <c r="AWX2" s="154"/>
      <c r="AWY2" s="154"/>
      <c r="AWZ2" s="154"/>
      <c r="AXA2" s="154"/>
      <c r="AXB2" s="154"/>
      <c r="AXC2" s="154"/>
      <c r="AXD2" s="154"/>
      <c r="AXE2" s="154"/>
      <c r="AXF2" s="154"/>
      <c r="AXG2" s="154"/>
      <c r="AXH2" s="154"/>
      <c r="AXI2" s="154"/>
      <c r="AXJ2" s="154"/>
      <c r="AXK2" s="154"/>
      <c r="AXL2" s="154"/>
      <c r="AXM2" s="154"/>
      <c r="AXN2" s="154"/>
      <c r="AXO2" s="154"/>
      <c r="AXP2" s="154"/>
      <c r="AXQ2" s="154"/>
      <c r="AXR2" s="154"/>
      <c r="AXS2" s="154"/>
      <c r="AXT2" s="154"/>
      <c r="AXU2" s="154"/>
      <c r="AXV2" s="154"/>
      <c r="AXW2" s="154"/>
      <c r="AXX2" s="154"/>
      <c r="AXY2" s="154"/>
      <c r="AXZ2" s="154"/>
      <c r="AYA2" s="154"/>
      <c r="AYB2" s="154"/>
      <c r="AYC2" s="154"/>
      <c r="AYD2" s="154"/>
      <c r="AYE2" s="154"/>
      <c r="AYF2" s="154"/>
      <c r="AYG2" s="154"/>
      <c r="AYH2" s="154"/>
      <c r="AYI2" s="154"/>
      <c r="AYJ2" s="154"/>
      <c r="AYK2" s="154"/>
      <c r="AYL2" s="154"/>
      <c r="AYM2" s="154"/>
      <c r="AYN2" s="154"/>
      <c r="AYO2" s="154"/>
      <c r="AYP2" s="154"/>
      <c r="AYQ2" s="154"/>
      <c r="AYR2" s="154"/>
      <c r="AYS2" s="154"/>
      <c r="AYT2" s="154"/>
      <c r="AYU2" s="154"/>
      <c r="AYV2" s="154"/>
      <c r="AYW2" s="154"/>
      <c r="AYX2" s="154"/>
      <c r="AYY2" s="154"/>
      <c r="AYZ2" s="154"/>
      <c r="AZA2" s="154"/>
      <c r="AZB2" s="154"/>
      <c r="AZC2" s="154"/>
      <c r="AZD2" s="154"/>
      <c r="AZE2" s="154"/>
      <c r="AZF2" s="154"/>
      <c r="AZG2" s="154"/>
      <c r="AZH2" s="154"/>
      <c r="AZI2" s="154"/>
      <c r="AZJ2" s="154"/>
      <c r="AZK2" s="154"/>
      <c r="AZL2" s="154"/>
      <c r="AZM2" s="154"/>
      <c r="AZN2" s="154"/>
      <c r="AZO2" s="154"/>
      <c r="AZP2" s="154"/>
      <c r="AZQ2" s="154"/>
      <c r="AZR2" s="154"/>
      <c r="AZS2" s="154"/>
      <c r="AZT2" s="154"/>
      <c r="AZU2" s="154"/>
      <c r="AZV2" s="154"/>
      <c r="AZW2" s="154"/>
      <c r="AZX2" s="154"/>
      <c r="AZY2" s="154"/>
      <c r="AZZ2" s="154"/>
      <c r="BAA2" s="154"/>
      <c r="BAB2" s="154"/>
      <c r="BAC2" s="154"/>
      <c r="BAD2" s="154"/>
      <c r="BAE2" s="154"/>
      <c r="BAF2" s="154"/>
      <c r="BAG2" s="154"/>
      <c r="BAH2" s="154"/>
      <c r="BAI2" s="154"/>
      <c r="BAJ2" s="154"/>
      <c r="BAK2" s="154"/>
      <c r="BAL2" s="154"/>
      <c r="BAM2" s="154"/>
      <c r="BAN2" s="154"/>
      <c r="BAO2" s="154"/>
      <c r="BAP2" s="154"/>
      <c r="BAQ2" s="154"/>
      <c r="BAR2" s="154"/>
      <c r="BAS2" s="154"/>
      <c r="BAT2" s="154"/>
      <c r="BAU2" s="154"/>
      <c r="BAV2" s="154"/>
      <c r="BAW2" s="154"/>
      <c r="BAX2" s="154"/>
      <c r="BAY2" s="154"/>
      <c r="BAZ2" s="154"/>
      <c r="BBA2" s="154"/>
      <c r="BBB2" s="154"/>
      <c r="BBC2" s="154"/>
      <c r="BBD2" s="154"/>
      <c r="BBE2" s="154"/>
      <c r="BBF2" s="154"/>
      <c r="BBG2" s="154"/>
      <c r="BBH2" s="154"/>
      <c r="BBI2" s="154"/>
      <c r="BBJ2" s="154"/>
      <c r="BBK2" s="154"/>
      <c r="BBL2" s="154"/>
      <c r="BBM2" s="154"/>
      <c r="BBN2" s="154"/>
      <c r="BBO2" s="154"/>
      <c r="BBP2" s="154"/>
      <c r="BBQ2" s="154"/>
      <c r="BBR2" s="154"/>
      <c r="BBS2" s="154"/>
      <c r="BBT2" s="154"/>
      <c r="BBU2" s="154"/>
      <c r="BBV2" s="154"/>
      <c r="BBW2" s="154"/>
      <c r="BBX2" s="154"/>
      <c r="BBY2" s="154"/>
      <c r="BBZ2" s="154"/>
      <c r="BCA2" s="154"/>
      <c r="BCB2" s="154"/>
      <c r="BCC2" s="154"/>
      <c r="BCD2" s="154"/>
      <c r="BCE2" s="154"/>
      <c r="BCF2" s="154"/>
      <c r="BCG2" s="154"/>
      <c r="BCH2" s="154"/>
      <c r="BCI2" s="154"/>
      <c r="BCJ2" s="154"/>
      <c r="BCK2" s="154"/>
      <c r="BCL2" s="154"/>
      <c r="BCM2" s="154"/>
      <c r="BCN2" s="154"/>
      <c r="BCO2" s="154"/>
      <c r="BCP2" s="154"/>
      <c r="BCQ2" s="154"/>
      <c r="BCR2" s="154"/>
      <c r="BCS2" s="154"/>
      <c r="BCT2" s="154"/>
      <c r="BCU2" s="154"/>
      <c r="BCV2" s="154"/>
      <c r="BCW2" s="154"/>
      <c r="BCX2" s="154"/>
      <c r="BCY2" s="154"/>
      <c r="BCZ2" s="154"/>
      <c r="BDA2" s="154"/>
      <c r="BDB2" s="154"/>
      <c r="BDC2" s="154"/>
      <c r="BDD2" s="154"/>
      <c r="BDE2" s="154"/>
      <c r="BDF2" s="154"/>
      <c r="BDG2" s="154"/>
      <c r="BDH2" s="154"/>
      <c r="BDI2" s="154"/>
      <c r="BDJ2" s="154"/>
      <c r="BDK2" s="154"/>
      <c r="BDL2" s="154"/>
      <c r="BDM2" s="154"/>
      <c r="BDN2" s="154"/>
      <c r="BDO2" s="154"/>
      <c r="BDP2" s="154"/>
      <c r="BDQ2" s="154"/>
      <c r="BDR2" s="154"/>
      <c r="BDS2" s="154"/>
      <c r="BDT2" s="154"/>
      <c r="BDU2" s="154"/>
      <c r="BDV2" s="154"/>
      <c r="BDW2" s="154"/>
      <c r="BDX2" s="154"/>
      <c r="BDY2" s="154"/>
      <c r="BDZ2" s="154"/>
      <c r="BEA2" s="154"/>
      <c r="BEB2" s="154"/>
      <c r="BEC2" s="154"/>
      <c r="BED2" s="154"/>
      <c r="BEE2" s="154"/>
      <c r="BEF2" s="154"/>
      <c r="BEG2" s="154"/>
      <c r="BEH2" s="154"/>
      <c r="BEI2" s="154"/>
      <c r="BEJ2" s="154"/>
      <c r="BEK2" s="154"/>
      <c r="BEL2" s="154"/>
      <c r="BEM2" s="154"/>
      <c r="BEN2" s="154"/>
      <c r="BEO2" s="154"/>
      <c r="BEP2" s="154"/>
      <c r="BEQ2" s="154"/>
      <c r="BER2" s="154"/>
      <c r="BES2" s="154"/>
      <c r="BET2" s="154"/>
      <c r="BEU2" s="154"/>
      <c r="BEV2" s="154"/>
      <c r="BEW2" s="154"/>
      <c r="BEX2" s="154"/>
      <c r="BEY2" s="154"/>
      <c r="BEZ2" s="154"/>
      <c r="BFA2" s="154"/>
      <c r="BFB2" s="154"/>
      <c r="BFC2" s="154"/>
      <c r="BFD2" s="154"/>
      <c r="BFE2" s="154"/>
      <c r="BFF2" s="154"/>
      <c r="BFG2" s="154"/>
      <c r="BFH2" s="154"/>
      <c r="BFI2" s="154"/>
      <c r="BFJ2" s="154"/>
      <c r="BFK2" s="154"/>
      <c r="BFL2" s="154"/>
      <c r="BFM2" s="154"/>
      <c r="BFN2" s="154"/>
      <c r="BFO2" s="154"/>
      <c r="BFP2" s="154"/>
      <c r="BFQ2" s="154"/>
      <c r="BFR2" s="154"/>
      <c r="BFS2" s="154"/>
      <c r="BFT2" s="154"/>
      <c r="BFU2" s="154"/>
      <c r="BFV2" s="154"/>
      <c r="BFW2" s="154"/>
      <c r="BFX2" s="154"/>
      <c r="BFY2" s="154"/>
      <c r="BFZ2" s="154"/>
      <c r="BGA2" s="154"/>
      <c r="BGB2" s="154"/>
      <c r="BGC2" s="154"/>
      <c r="BGD2" s="154"/>
      <c r="BGE2" s="154"/>
      <c r="BGF2" s="154"/>
      <c r="BGG2" s="154"/>
      <c r="BGH2" s="154"/>
      <c r="BGI2" s="154"/>
      <c r="BGJ2" s="154"/>
      <c r="BGK2" s="154"/>
      <c r="BGL2" s="154"/>
      <c r="BGM2" s="154"/>
      <c r="BGN2" s="154"/>
      <c r="BGO2" s="154"/>
      <c r="BGP2" s="154"/>
      <c r="BGQ2" s="154"/>
      <c r="BGR2" s="154"/>
      <c r="BGS2" s="154"/>
      <c r="BGT2" s="154"/>
      <c r="BGU2" s="154"/>
      <c r="BGV2" s="154"/>
      <c r="BGW2" s="154"/>
      <c r="BGX2" s="154"/>
      <c r="BGY2" s="154"/>
      <c r="BGZ2" s="154"/>
      <c r="BHA2" s="154"/>
      <c r="BHB2" s="154"/>
      <c r="BHC2" s="154"/>
      <c r="BHD2" s="154"/>
      <c r="BHE2" s="154"/>
      <c r="BHF2" s="154"/>
      <c r="BHG2" s="154"/>
      <c r="BHH2" s="154"/>
      <c r="BHI2" s="154"/>
      <c r="BHJ2" s="154"/>
      <c r="BHK2" s="154"/>
      <c r="BHL2" s="154"/>
      <c r="BHM2" s="154"/>
      <c r="BHN2" s="154"/>
      <c r="BHO2" s="154"/>
      <c r="BHP2" s="154"/>
      <c r="BHQ2" s="154"/>
      <c r="BHR2" s="154"/>
      <c r="BHS2" s="154"/>
      <c r="BHT2" s="154"/>
      <c r="BHU2" s="154"/>
      <c r="BHV2" s="154"/>
      <c r="BHW2" s="154"/>
      <c r="BHX2" s="154"/>
      <c r="BHY2" s="154"/>
      <c r="BHZ2" s="154"/>
      <c r="BIA2" s="154"/>
      <c r="BIB2" s="154"/>
      <c r="BIC2" s="154"/>
      <c r="BID2" s="154"/>
      <c r="BIE2" s="154"/>
      <c r="BIF2" s="154"/>
      <c r="BIG2" s="154"/>
      <c r="BIH2" s="154"/>
    </row>
    <row r="3" spans="1:1594" s="128" customFormat="1" ht="19.5" customHeight="1">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c r="CW3" s="147"/>
      <c r="CX3" s="147"/>
      <c r="CY3" s="147"/>
      <c r="CZ3" s="147"/>
      <c r="DA3" s="147"/>
      <c r="DB3" s="147"/>
      <c r="DC3" s="147"/>
      <c r="DD3" s="147"/>
      <c r="DE3" s="147"/>
      <c r="DF3" s="147"/>
      <c r="DG3" s="147"/>
      <c r="DH3" s="147"/>
      <c r="DI3" s="147"/>
      <c r="DJ3" s="147"/>
      <c r="DK3" s="147"/>
      <c r="DL3" s="147"/>
      <c r="DM3" s="147"/>
      <c r="DN3" s="14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147"/>
      <c r="ES3" s="147"/>
      <c r="ET3" s="147"/>
      <c r="EU3" s="147"/>
      <c r="EV3" s="147"/>
      <c r="EW3" s="147"/>
      <c r="EX3" s="147"/>
      <c r="EY3" s="147"/>
      <c r="EZ3" s="147"/>
      <c r="FA3" s="147"/>
      <c r="FB3" s="147"/>
      <c r="FC3" s="147"/>
      <c r="FD3" s="147"/>
      <c r="FE3" s="147"/>
      <c r="FF3" s="147"/>
      <c r="FG3" s="147"/>
      <c r="FH3" s="147"/>
      <c r="FI3" s="147"/>
      <c r="FJ3" s="147"/>
      <c r="FK3" s="147"/>
      <c r="FL3" s="147"/>
      <c r="FM3" s="147"/>
      <c r="FN3" s="147"/>
      <c r="FO3" s="147"/>
      <c r="FP3" s="147"/>
      <c r="FQ3" s="147"/>
      <c r="FR3" s="147"/>
      <c r="FS3" s="147"/>
      <c r="FT3" s="147"/>
      <c r="FU3" s="147"/>
      <c r="FV3" s="147"/>
      <c r="FW3" s="147"/>
      <c r="FX3" s="147"/>
      <c r="FY3" s="147"/>
      <c r="FZ3" s="147"/>
      <c r="GA3" s="147"/>
      <c r="GB3" s="147"/>
      <c r="GC3" s="147"/>
      <c r="GD3" s="147"/>
      <c r="GE3" s="147"/>
      <c r="GF3" s="147"/>
      <c r="GG3" s="147"/>
      <c r="GH3" s="147"/>
      <c r="GI3" s="147"/>
      <c r="GJ3" s="147"/>
      <c r="GK3" s="147"/>
      <c r="GL3" s="147"/>
      <c r="GM3" s="147"/>
      <c r="GN3" s="147"/>
      <c r="GO3" s="147"/>
      <c r="GP3" s="147"/>
      <c r="GQ3" s="147"/>
      <c r="GR3" s="147"/>
      <c r="GS3" s="147"/>
      <c r="GT3" s="147"/>
      <c r="GU3" s="147"/>
      <c r="GV3" s="147"/>
      <c r="GW3" s="147"/>
      <c r="GX3" s="147"/>
      <c r="GY3" s="147"/>
      <c r="GZ3" s="147"/>
      <c r="HA3" s="147"/>
      <c r="HB3" s="147"/>
      <c r="HC3" s="147"/>
      <c r="HD3" s="147"/>
      <c r="HE3" s="147"/>
      <c r="HF3" s="147"/>
      <c r="HG3" s="147"/>
      <c r="HH3" s="147"/>
      <c r="HI3" s="147"/>
      <c r="HJ3" s="147"/>
      <c r="HK3" s="147"/>
      <c r="HL3" s="147"/>
      <c r="HM3" s="147"/>
      <c r="HN3" s="147"/>
      <c r="HO3" s="147"/>
      <c r="HP3" s="147"/>
      <c r="HQ3" s="147"/>
      <c r="HR3" s="147"/>
      <c r="HS3" s="147"/>
      <c r="HT3" s="147"/>
      <c r="HU3" s="147"/>
      <c r="HV3" s="147"/>
      <c r="HW3" s="147"/>
      <c r="HX3" s="147"/>
      <c r="HY3" s="147"/>
      <c r="HZ3" s="147"/>
      <c r="IA3" s="147"/>
      <c r="IB3" s="147"/>
      <c r="IC3" s="147"/>
      <c r="ID3" s="147"/>
      <c r="IE3" s="147"/>
      <c r="IF3" s="147"/>
      <c r="IG3" s="147"/>
      <c r="IH3" s="147"/>
      <c r="II3" s="147"/>
      <c r="IJ3" s="147"/>
      <c r="IK3" s="147"/>
      <c r="IL3" s="147"/>
      <c r="IM3" s="147"/>
      <c r="IN3" s="147"/>
      <c r="IO3" s="147"/>
      <c r="IP3" s="147"/>
      <c r="IQ3" s="147"/>
      <c r="IR3" s="147"/>
      <c r="IS3" s="147"/>
      <c r="IT3" s="147"/>
      <c r="IU3" s="147"/>
      <c r="IV3" s="147"/>
      <c r="IW3" s="147"/>
      <c r="IX3" s="147"/>
      <c r="IY3" s="147"/>
      <c r="IZ3" s="147"/>
      <c r="JA3" s="147"/>
      <c r="JB3" s="147"/>
      <c r="JC3" s="147"/>
      <c r="JD3" s="147"/>
      <c r="JE3" s="147"/>
      <c r="JF3" s="147"/>
      <c r="JG3" s="147"/>
      <c r="JH3" s="147"/>
      <c r="JI3" s="147"/>
      <c r="JJ3" s="147"/>
      <c r="JK3" s="147"/>
      <c r="JL3" s="147"/>
      <c r="JM3" s="147"/>
      <c r="JN3" s="147"/>
      <c r="JO3" s="147"/>
      <c r="JP3" s="147"/>
      <c r="JQ3" s="147"/>
      <c r="JR3" s="147"/>
      <c r="JS3" s="147"/>
      <c r="JT3" s="147"/>
      <c r="JU3" s="147"/>
      <c r="JV3" s="147"/>
      <c r="JW3" s="147"/>
      <c r="JX3" s="147"/>
      <c r="JY3" s="147"/>
      <c r="JZ3" s="147"/>
      <c r="KA3" s="147"/>
      <c r="KB3" s="147"/>
      <c r="KC3" s="147"/>
      <c r="KD3" s="147"/>
      <c r="KE3" s="147"/>
      <c r="KF3" s="147"/>
      <c r="KG3" s="147"/>
      <c r="KH3" s="147"/>
      <c r="KI3" s="147"/>
      <c r="KJ3" s="147"/>
      <c r="KK3" s="147"/>
      <c r="KL3" s="147"/>
      <c r="KM3" s="147"/>
      <c r="KN3" s="147"/>
      <c r="KO3" s="147"/>
      <c r="KP3" s="147"/>
      <c r="KQ3" s="147"/>
      <c r="KR3" s="147"/>
      <c r="KS3" s="147"/>
      <c r="KT3" s="147"/>
      <c r="KU3" s="147"/>
      <c r="KV3" s="147"/>
      <c r="KW3" s="147"/>
      <c r="KX3" s="147"/>
      <c r="KY3" s="147"/>
      <c r="KZ3" s="147"/>
      <c r="LA3" s="147"/>
      <c r="LB3" s="147"/>
      <c r="LC3" s="147"/>
      <c r="LD3" s="147"/>
      <c r="LE3" s="147"/>
      <c r="LF3" s="147"/>
      <c r="LG3" s="147"/>
      <c r="LH3" s="147"/>
      <c r="LI3" s="147"/>
      <c r="LJ3" s="147"/>
      <c r="LK3" s="147"/>
      <c r="LL3" s="147"/>
      <c r="LM3" s="147"/>
      <c r="LN3" s="147"/>
      <c r="LO3" s="147"/>
      <c r="LP3" s="147"/>
      <c r="LQ3" s="147"/>
      <c r="LR3" s="147"/>
      <c r="LS3" s="147"/>
      <c r="LT3" s="147"/>
      <c r="LU3" s="147"/>
      <c r="LV3" s="147"/>
      <c r="LW3" s="147"/>
      <c r="LX3" s="147"/>
      <c r="LY3" s="147"/>
      <c r="LZ3" s="147"/>
      <c r="MA3" s="147"/>
      <c r="MB3" s="147"/>
      <c r="MC3" s="147"/>
      <c r="MD3" s="147"/>
      <c r="ME3" s="147"/>
      <c r="MF3" s="147"/>
      <c r="MG3" s="147"/>
      <c r="MH3" s="147"/>
      <c r="MI3" s="147"/>
      <c r="MJ3" s="147"/>
      <c r="MK3" s="147"/>
      <c r="ML3" s="147"/>
      <c r="MM3" s="147"/>
      <c r="MN3" s="147"/>
      <c r="MO3" s="147"/>
      <c r="MP3" s="147"/>
      <c r="MQ3" s="147"/>
      <c r="MR3" s="147"/>
      <c r="MS3" s="147"/>
      <c r="MT3" s="147"/>
      <c r="MU3" s="147"/>
      <c r="MV3" s="147"/>
      <c r="MW3" s="147"/>
      <c r="MX3" s="147"/>
      <c r="MY3" s="147"/>
      <c r="MZ3" s="147"/>
      <c r="NA3" s="147"/>
      <c r="NB3" s="147"/>
      <c r="NC3" s="147"/>
      <c r="ND3" s="147"/>
      <c r="NE3" s="147"/>
      <c r="NF3" s="147"/>
      <c r="NG3" s="147"/>
      <c r="NH3" s="147"/>
      <c r="NI3" s="147"/>
      <c r="NJ3" s="147"/>
      <c r="NK3" s="147"/>
      <c r="NL3" s="147"/>
      <c r="NM3" s="147"/>
      <c r="NN3" s="147"/>
      <c r="NO3" s="147"/>
      <c r="NP3" s="147"/>
      <c r="NQ3" s="147"/>
      <c r="NR3" s="147"/>
      <c r="NS3" s="147"/>
      <c r="NT3" s="147"/>
      <c r="NU3" s="147"/>
      <c r="NV3" s="147"/>
      <c r="NW3" s="147"/>
      <c r="NX3" s="147"/>
      <c r="NY3" s="147"/>
      <c r="NZ3" s="147"/>
      <c r="OA3" s="147"/>
      <c r="OB3" s="147"/>
      <c r="OC3" s="147"/>
      <c r="OD3" s="147"/>
      <c r="OE3" s="147"/>
      <c r="OF3" s="147"/>
      <c r="OG3" s="147"/>
      <c r="OH3" s="147"/>
      <c r="OI3" s="147"/>
      <c r="OJ3" s="147"/>
      <c r="OK3" s="147"/>
      <c r="OL3" s="147"/>
      <c r="OM3" s="147"/>
      <c r="ON3" s="147"/>
      <c r="OO3" s="147"/>
      <c r="OP3" s="147"/>
      <c r="OQ3" s="147"/>
      <c r="OR3" s="147"/>
      <c r="OS3" s="147"/>
      <c r="OT3" s="147"/>
      <c r="OU3" s="147"/>
      <c r="OV3" s="147"/>
      <c r="OW3" s="147"/>
      <c r="OX3" s="147"/>
      <c r="OY3" s="147"/>
      <c r="OZ3" s="147"/>
      <c r="PA3" s="147"/>
      <c r="PB3" s="147"/>
      <c r="PC3" s="147"/>
      <c r="PD3" s="147"/>
      <c r="PE3" s="147"/>
      <c r="PF3" s="147"/>
      <c r="PG3" s="147"/>
      <c r="PH3" s="147"/>
      <c r="PI3" s="147"/>
      <c r="PJ3" s="147"/>
      <c r="PK3" s="147"/>
      <c r="PL3" s="147"/>
      <c r="PM3" s="147"/>
      <c r="PN3" s="147"/>
      <c r="PO3" s="147"/>
      <c r="PP3" s="147"/>
      <c r="PQ3" s="147"/>
      <c r="PR3" s="147"/>
      <c r="PS3" s="147"/>
      <c r="PT3" s="147"/>
      <c r="PU3" s="147"/>
      <c r="PV3" s="147"/>
      <c r="PW3" s="147"/>
      <c r="PX3" s="147"/>
      <c r="PY3" s="147"/>
      <c r="PZ3" s="147"/>
      <c r="QA3" s="147"/>
      <c r="QB3" s="147"/>
      <c r="QC3" s="147"/>
      <c r="QD3" s="147"/>
      <c r="QE3" s="147"/>
      <c r="QF3" s="147"/>
      <c r="QG3" s="147"/>
      <c r="QH3" s="147"/>
      <c r="QI3" s="147"/>
      <c r="QJ3" s="147"/>
      <c r="QK3" s="147"/>
      <c r="QL3" s="147"/>
      <c r="QM3" s="147"/>
      <c r="QN3" s="147"/>
      <c r="QO3" s="147"/>
      <c r="QP3" s="147"/>
      <c r="QQ3" s="147"/>
      <c r="QR3" s="147"/>
      <c r="QS3" s="147"/>
      <c r="QT3" s="147"/>
      <c r="QU3" s="147"/>
      <c r="QV3" s="147"/>
      <c r="QW3" s="147"/>
      <c r="QX3" s="147"/>
      <c r="QY3" s="147"/>
      <c r="QZ3" s="147"/>
      <c r="RA3" s="147"/>
      <c r="RB3" s="147"/>
      <c r="RC3" s="147"/>
      <c r="RD3" s="147"/>
      <c r="RE3" s="147"/>
      <c r="RF3" s="147"/>
      <c r="RG3" s="147"/>
      <c r="RH3" s="147"/>
      <c r="RI3" s="147"/>
      <c r="RJ3" s="147"/>
      <c r="RK3" s="147"/>
      <c r="RL3" s="147"/>
      <c r="RM3" s="147"/>
      <c r="RN3" s="147"/>
      <c r="RO3" s="147"/>
      <c r="RP3" s="147"/>
      <c r="RQ3" s="147"/>
      <c r="RR3" s="147"/>
      <c r="RS3" s="147"/>
      <c r="RT3" s="147"/>
      <c r="RU3" s="147"/>
      <c r="RV3" s="147"/>
      <c r="RW3" s="147"/>
      <c r="RX3" s="147"/>
      <c r="RY3" s="147"/>
      <c r="RZ3" s="147"/>
      <c r="SA3" s="147"/>
      <c r="SB3" s="147"/>
      <c r="SC3" s="147"/>
      <c r="SD3" s="147"/>
      <c r="SE3" s="147"/>
      <c r="SF3" s="147"/>
      <c r="SG3" s="147"/>
      <c r="SH3" s="147"/>
      <c r="SI3" s="147"/>
      <c r="SJ3" s="147"/>
      <c r="SK3" s="147"/>
      <c r="SL3" s="147"/>
      <c r="SM3" s="147"/>
      <c r="SN3" s="147"/>
      <c r="SO3" s="147"/>
      <c r="SP3" s="147"/>
      <c r="SQ3" s="147"/>
      <c r="SR3" s="147"/>
      <c r="SS3" s="147"/>
      <c r="ST3" s="147"/>
      <c r="SU3" s="147"/>
      <c r="SV3" s="147"/>
      <c r="SW3" s="147"/>
      <c r="SX3" s="147"/>
      <c r="SY3" s="147"/>
      <c r="SZ3" s="147"/>
      <c r="TA3" s="147"/>
      <c r="TB3" s="147"/>
      <c r="TC3" s="147"/>
      <c r="TD3" s="147"/>
      <c r="TE3" s="147"/>
      <c r="TF3" s="147"/>
      <c r="TG3" s="147"/>
      <c r="TH3" s="147"/>
      <c r="TI3" s="147"/>
      <c r="TJ3" s="147"/>
      <c r="TK3" s="147"/>
      <c r="TL3" s="147"/>
      <c r="TM3" s="147"/>
      <c r="TN3" s="147"/>
      <c r="TO3" s="147"/>
      <c r="TP3" s="147"/>
      <c r="TQ3" s="147"/>
      <c r="TR3" s="147"/>
      <c r="TS3" s="147"/>
      <c r="TT3" s="147"/>
      <c r="TU3" s="147"/>
      <c r="TV3" s="147"/>
      <c r="TW3" s="147"/>
      <c r="TX3" s="147"/>
      <c r="TY3" s="147"/>
      <c r="TZ3" s="147"/>
      <c r="UA3" s="147"/>
      <c r="UB3" s="147"/>
      <c r="UC3" s="147"/>
      <c r="UD3" s="147"/>
      <c r="UE3" s="147"/>
      <c r="UF3" s="147"/>
      <c r="UG3" s="147"/>
      <c r="UH3" s="147"/>
      <c r="UI3" s="147"/>
      <c r="UJ3" s="147"/>
      <c r="UK3" s="147"/>
      <c r="UL3" s="147"/>
      <c r="UM3" s="147"/>
      <c r="UN3" s="147"/>
      <c r="UO3" s="147"/>
      <c r="UP3" s="147"/>
      <c r="UQ3" s="147"/>
      <c r="UR3" s="147"/>
      <c r="US3" s="147"/>
      <c r="UT3" s="147"/>
      <c r="UU3" s="147"/>
      <c r="UV3" s="147"/>
      <c r="UW3" s="147"/>
      <c r="UX3" s="147"/>
      <c r="UY3" s="147"/>
      <c r="UZ3" s="147"/>
      <c r="VA3" s="147"/>
      <c r="VB3" s="147"/>
      <c r="VC3" s="147"/>
      <c r="VD3" s="147"/>
      <c r="VE3" s="147"/>
      <c r="VF3" s="147"/>
      <c r="VG3" s="147"/>
      <c r="VH3" s="147"/>
      <c r="VI3" s="147"/>
      <c r="VJ3" s="147"/>
      <c r="VK3" s="147"/>
      <c r="VL3" s="147"/>
      <c r="VM3" s="147"/>
      <c r="VN3" s="147"/>
      <c r="VO3" s="147"/>
      <c r="VP3" s="147"/>
      <c r="VQ3" s="147"/>
      <c r="VR3" s="147"/>
      <c r="VS3" s="147"/>
      <c r="VT3" s="147"/>
      <c r="VU3" s="147"/>
      <c r="VV3" s="147"/>
      <c r="VW3" s="147"/>
      <c r="VX3" s="147"/>
      <c r="VY3" s="147"/>
      <c r="VZ3" s="147"/>
      <c r="WA3" s="147"/>
      <c r="WB3" s="147"/>
      <c r="WC3" s="147"/>
      <c r="WD3" s="147"/>
      <c r="WE3" s="147"/>
      <c r="WF3" s="147"/>
      <c r="WG3" s="147"/>
      <c r="WH3" s="147"/>
      <c r="WI3" s="147"/>
      <c r="WJ3" s="147"/>
      <c r="WK3" s="147"/>
      <c r="WL3" s="147"/>
      <c r="WM3" s="147"/>
      <c r="WN3" s="147"/>
      <c r="WO3" s="147"/>
      <c r="WP3" s="147"/>
      <c r="WQ3" s="147"/>
      <c r="WR3" s="147"/>
      <c r="WS3" s="147"/>
      <c r="WT3" s="147"/>
      <c r="WU3" s="147"/>
      <c r="WV3" s="147"/>
      <c r="WW3" s="147"/>
      <c r="WX3" s="147"/>
      <c r="WY3" s="147"/>
      <c r="WZ3" s="147"/>
      <c r="XA3" s="147"/>
      <c r="XB3" s="147"/>
      <c r="XC3" s="147"/>
      <c r="XD3" s="147"/>
      <c r="XE3" s="147"/>
      <c r="XF3" s="147"/>
      <c r="XG3" s="147"/>
      <c r="XH3" s="147"/>
      <c r="XI3" s="147"/>
      <c r="XJ3" s="147"/>
      <c r="XK3" s="147"/>
      <c r="XL3" s="147"/>
      <c r="XM3" s="147"/>
      <c r="XN3" s="147"/>
      <c r="XO3" s="147"/>
      <c r="XP3" s="147"/>
      <c r="XQ3" s="147"/>
      <c r="XR3" s="147"/>
      <c r="XS3" s="147"/>
      <c r="XT3" s="147"/>
      <c r="XU3" s="147"/>
      <c r="XV3" s="147"/>
      <c r="XW3" s="147"/>
      <c r="XX3" s="147"/>
      <c r="XY3" s="147"/>
      <c r="XZ3" s="147"/>
      <c r="YA3" s="147"/>
      <c r="YB3" s="147"/>
      <c r="YC3" s="147"/>
      <c r="YD3" s="147"/>
      <c r="YE3" s="147"/>
      <c r="YF3" s="147"/>
      <c r="YG3" s="147"/>
      <c r="YH3" s="147"/>
      <c r="YI3" s="147"/>
      <c r="YJ3" s="147"/>
      <c r="YK3" s="147"/>
      <c r="YL3" s="147"/>
      <c r="YM3" s="147"/>
      <c r="YN3" s="147"/>
      <c r="YO3" s="147"/>
      <c r="YP3" s="147"/>
      <c r="YQ3" s="147"/>
      <c r="YR3" s="147"/>
      <c r="YS3" s="147"/>
      <c r="YT3" s="147"/>
      <c r="YU3" s="147"/>
      <c r="YV3" s="147"/>
      <c r="YW3" s="147"/>
      <c r="YX3" s="147"/>
      <c r="YY3" s="147"/>
      <c r="YZ3" s="147"/>
      <c r="ZA3" s="147"/>
      <c r="ZB3" s="147"/>
      <c r="ZC3" s="147"/>
      <c r="ZD3" s="147"/>
      <c r="ZE3" s="147"/>
      <c r="ZF3" s="147"/>
      <c r="ZG3" s="147"/>
      <c r="ZH3" s="147"/>
      <c r="ZI3" s="147"/>
      <c r="ZJ3" s="147"/>
      <c r="ZK3" s="147"/>
      <c r="ZL3" s="147"/>
      <c r="ZM3" s="147"/>
      <c r="ZN3" s="147"/>
      <c r="ZO3" s="147"/>
      <c r="ZP3" s="147"/>
      <c r="ZQ3" s="147"/>
      <c r="ZR3" s="147"/>
      <c r="ZS3" s="147"/>
      <c r="ZT3" s="147"/>
      <c r="ZU3" s="147"/>
      <c r="ZV3" s="147"/>
      <c r="ZW3" s="147"/>
      <c r="ZX3" s="147"/>
      <c r="ZY3" s="147"/>
      <c r="ZZ3" s="147"/>
      <c r="AAA3" s="147"/>
      <c r="AAB3" s="147"/>
      <c r="AAC3" s="147"/>
      <c r="AAD3" s="147"/>
      <c r="AAE3" s="147"/>
      <c r="AAF3" s="147"/>
      <c r="AAG3" s="147"/>
      <c r="AAH3" s="147"/>
      <c r="AAI3" s="147"/>
      <c r="AAJ3" s="147"/>
      <c r="AAK3" s="147"/>
      <c r="AAL3" s="147"/>
      <c r="AAM3" s="147"/>
      <c r="AAN3" s="147"/>
      <c r="AAO3" s="147"/>
      <c r="AAP3" s="147"/>
      <c r="AAQ3" s="147"/>
      <c r="AAR3" s="147"/>
      <c r="AAS3" s="147"/>
      <c r="AAT3" s="147"/>
      <c r="AAU3" s="147"/>
      <c r="AAV3" s="147"/>
      <c r="AAW3" s="147"/>
      <c r="AAX3" s="147"/>
      <c r="AAY3" s="147"/>
      <c r="AAZ3" s="147"/>
      <c r="ABA3" s="147"/>
      <c r="ABB3" s="147"/>
      <c r="ABC3" s="147"/>
      <c r="ABD3" s="147"/>
      <c r="ABE3" s="147"/>
      <c r="ABF3" s="147"/>
      <c r="ABG3" s="147"/>
      <c r="ABH3" s="147"/>
      <c r="ABI3" s="147"/>
      <c r="ABJ3" s="147"/>
      <c r="ABK3" s="147"/>
      <c r="ABL3" s="147"/>
      <c r="ABM3" s="147"/>
      <c r="ABN3" s="147"/>
      <c r="ABO3" s="147"/>
      <c r="ABP3" s="147"/>
      <c r="ABQ3" s="147"/>
      <c r="ABR3" s="147"/>
      <c r="ABS3" s="147"/>
      <c r="ABT3" s="147"/>
      <c r="ABU3" s="147"/>
      <c r="ABV3" s="147"/>
      <c r="ABW3" s="147"/>
      <c r="ABX3" s="147"/>
      <c r="ABY3" s="147"/>
      <c r="ABZ3" s="147"/>
      <c r="ACA3" s="147"/>
      <c r="ACB3" s="147"/>
      <c r="ACC3" s="147"/>
      <c r="ACD3" s="147"/>
      <c r="ACE3" s="147"/>
      <c r="ACF3" s="147"/>
      <c r="ACG3" s="147"/>
      <c r="ACH3" s="147"/>
      <c r="ACI3" s="147"/>
      <c r="ACJ3" s="147"/>
      <c r="ACK3" s="147"/>
      <c r="ACL3" s="147"/>
      <c r="ACM3" s="147"/>
      <c r="ACN3" s="147"/>
      <c r="ACO3" s="147"/>
      <c r="ACP3" s="147"/>
      <c r="ACQ3" s="147"/>
      <c r="ACR3" s="147"/>
      <c r="ACS3" s="147"/>
      <c r="ACT3" s="147"/>
      <c r="ACU3" s="147"/>
      <c r="ACV3" s="147"/>
      <c r="ACW3" s="147"/>
      <c r="ACX3" s="147"/>
      <c r="ACY3" s="147"/>
      <c r="ACZ3" s="147"/>
      <c r="ADA3" s="147"/>
      <c r="ADB3" s="147"/>
      <c r="ADC3" s="147"/>
      <c r="ADD3" s="147"/>
      <c r="ADE3" s="147"/>
      <c r="ADF3" s="147"/>
      <c r="ADG3" s="147"/>
      <c r="ADH3" s="147"/>
      <c r="ADI3" s="147"/>
      <c r="ADJ3" s="147"/>
      <c r="ADK3" s="147"/>
      <c r="ADL3" s="147"/>
      <c r="ADM3" s="147"/>
      <c r="ADN3" s="147"/>
      <c r="ADO3" s="147"/>
      <c r="ADP3" s="147"/>
      <c r="ADQ3" s="147"/>
      <c r="ADR3" s="147"/>
      <c r="ADS3" s="147"/>
      <c r="ADT3" s="147"/>
      <c r="ADU3" s="147"/>
      <c r="ADV3" s="147"/>
      <c r="ADW3" s="147"/>
      <c r="ADX3" s="147"/>
      <c r="ADY3" s="147"/>
      <c r="ADZ3" s="147"/>
      <c r="AEA3" s="147"/>
      <c r="AEB3" s="147"/>
      <c r="AEC3" s="147"/>
      <c r="AED3" s="147"/>
      <c r="AEE3" s="147"/>
      <c r="AEF3" s="147"/>
      <c r="AEG3" s="147"/>
      <c r="AEH3" s="147"/>
      <c r="AEI3" s="147"/>
      <c r="AEJ3" s="147"/>
      <c r="AEK3" s="147"/>
      <c r="AEL3" s="147"/>
      <c r="AEM3" s="147"/>
      <c r="AEN3" s="147"/>
      <c r="AEO3" s="147"/>
      <c r="AEP3" s="147"/>
      <c r="AEQ3" s="147"/>
      <c r="AER3" s="147"/>
      <c r="AES3" s="147"/>
      <c r="AET3" s="147"/>
      <c r="AEU3" s="147"/>
      <c r="AEV3" s="147"/>
      <c r="AEW3" s="147"/>
      <c r="AEX3" s="147"/>
      <c r="AEY3" s="147"/>
      <c r="AEZ3" s="147"/>
      <c r="AFA3" s="147"/>
      <c r="AFB3" s="147"/>
      <c r="AFC3" s="147"/>
      <c r="AFD3" s="147"/>
      <c r="AFE3" s="147"/>
      <c r="AFF3" s="147"/>
      <c r="AFG3" s="147"/>
      <c r="AFH3" s="147"/>
      <c r="AFI3" s="147"/>
      <c r="AFJ3" s="147"/>
      <c r="AFK3" s="147"/>
      <c r="AFL3" s="147"/>
      <c r="AFM3" s="147"/>
      <c r="AFN3" s="147"/>
      <c r="AFO3" s="147"/>
      <c r="AFP3" s="147"/>
      <c r="AFQ3" s="147"/>
      <c r="AFR3" s="147"/>
      <c r="AFS3" s="147"/>
      <c r="AFT3" s="147"/>
      <c r="AFU3" s="147"/>
      <c r="AFV3" s="147"/>
      <c r="AFW3" s="147"/>
      <c r="AFX3" s="147"/>
      <c r="AFY3" s="147"/>
      <c r="AFZ3" s="147"/>
      <c r="AGA3" s="147"/>
      <c r="AGB3" s="147"/>
      <c r="AGC3" s="147"/>
      <c r="AGD3" s="147"/>
      <c r="AGE3" s="147"/>
      <c r="AGF3" s="147"/>
      <c r="AGG3" s="147"/>
      <c r="AGH3" s="147"/>
      <c r="AGI3" s="147"/>
      <c r="AGJ3" s="147"/>
      <c r="AGK3" s="147"/>
      <c r="AGL3" s="147"/>
      <c r="AGM3" s="147"/>
      <c r="AGN3" s="147"/>
      <c r="AGO3" s="147"/>
      <c r="AGP3" s="147"/>
      <c r="AGQ3" s="147"/>
      <c r="AGR3" s="147"/>
      <c r="AGS3" s="147"/>
      <c r="AGT3" s="147"/>
      <c r="AGU3" s="147"/>
      <c r="AGV3" s="147"/>
      <c r="AGW3" s="147"/>
      <c r="AGX3" s="147"/>
      <c r="AGY3" s="147"/>
      <c r="AGZ3" s="147"/>
      <c r="AHA3" s="147"/>
      <c r="AHB3" s="147"/>
      <c r="AHC3" s="147"/>
      <c r="AHD3" s="147"/>
      <c r="AHE3" s="147"/>
      <c r="AHF3" s="147"/>
      <c r="AHG3" s="147"/>
      <c r="AHH3" s="147"/>
      <c r="AHI3" s="147"/>
      <c r="AHJ3" s="147"/>
      <c r="AHK3" s="147"/>
      <c r="AHL3" s="147"/>
      <c r="AHM3" s="147"/>
      <c r="AHN3" s="147"/>
      <c r="AHO3" s="147"/>
      <c r="AHP3" s="147"/>
      <c r="AHQ3" s="147"/>
      <c r="AHR3" s="147"/>
      <c r="AHS3" s="147"/>
      <c r="AHT3" s="147"/>
      <c r="AHU3" s="147"/>
      <c r="AHV3" s="147"/>
      <c r="AHW3" s="147"/>
      <c r="AHX3" s="147"/>
      <c r="AHY3" s="147"/>
      <c r="AHZ3" s="147"/>
      <c r="AIA3" s="147"/>
      <c r="AIB3" s="147"/>
      <c r="AIC3" s="147"/>
      <c r="AID3" s="147"/>
      <c r="AIE3" s="147"/>
      <c r="AIF3" s="147"/>
      <c r="AIG3" s="147"/>
      <c r="AIH3" s="147"/>
      <c r="AII3" s="147"/>
      <c r="AIJ3" s="147"/>
      <c r="AIK3" s="147"/>
      <c r="AIL3" s="147"/>
      <c r="AIM3" s="147"/>
      <c r="AIN3" s="147"/>
      <c r="AIO3" s="147"/>
      <c r="AIP3" s="147"/>
      <c r="AIQ3" s="147"/>
      <c r="AIR3" s="147"/>
      <c r="AIS3" s="147"/>
      <c r="AIT3" s="147"/>
      <c r="AIU3" s="147"/>
      <c r="AIV3" s="147"/>
      <c r="AIW3" s="147"/>
      <c r="AIX3" s="147"/>
      <c r="AIY3" s="147"/>
      <c r="AIZ3" s="147"/>
      <c r="AJA3" s="147"/>
      <c r="AJB3" s="147"/>
      <c r="AJC3" s="147"/>
      <c r="AJD3" s="147"/>
      <c r="AJE3" s="147"/>
      <c r="AJF3" s="147"/>
      <c r="AJG3" s="147"/>
      <c r="AJH3" s="147"/>
      <c r="AJI3" s="147"/>
      <c r="AJJ3" s="147"/>
      <c r="AJK3" s="147"/>
      <c r="AJL3" s="147"/>
      <c r="AJM3" s="147"/>
      <c r="AJN3" s="147"/>
      <c r="AJO3" s="147"/>
      <c r="AJP3" s="147"/>
      <c r="AJQ3" s="147"/>
      <c r="AJR3" s="147"/>
      <c r="AJS3" s="147"/>
      <c r="AJT3" s="147"/>
      <c r="AJU3" s="147"/>
      <c r="AJV3" s="147"/>
      <c r="AJW3" s="147"/>
      <c r="AJX3" s="147"/>
      <c r="AJY3" s="147"/>
      <c r="AJZ3" s="147"/>
      <c r="AKA3" s="147"/>
      <c r="AKB3" s="147"/>
      <c r="AKC3" s="147"/>
      <c r="AKD3" s="147"/>
      <c r="AKE3" s="147"/>
      <c r="AKF3" s="147"/>
      <c r="AKG3" s="147"/>
      <c r="AKH3" s="147"/>
      <c r="AKI3" s="147"/>
      <c r="AKJ3" s="147"/>
      <c r="AKK3" s="147"/>
      <c r="AKL3" s="147"/>
      <c r="AKM3" s="147"/>
      <c r="AKN3" s="147"/>
      <c r="AKO3" s="147"/>
      <c r="AKP3" s="147"/>
      <c r="AKQ3" s="147"/>
      <c r="AKR3" s="147"/>
      <c r="AKS3" s="147"/>
      <c r="AKT3" s="147"/>
      <c r="AKU3" s="147"/>
      <c r="AKV3" s="147"/>
      <c r="AKW3" s="147"/>
      <c r="AKX3" s="147"/>
      <c r="AKY3" s="147"/>
      <c r="AKZ3" s="147"/>
      <c r="ALA3" s="147"/>
      <c r="ALB3" s="147"/>
      <c r="ALC3" s="147"/>
      <c r="ALD3" s="147"/>
      <c r="ALE3" s="147"/>
      <c r="ALF3" s="147"/>
      <c r="ALG3" s="147"/>
      <c r="ALH3" s="147"/>
      <c r="ALI3" s="147"/>
      <c r="ALJ3" s="147"/>
      <c r="ALK3" s="147"/>
      <c r="ALL3" s="147"/>
      <c r="ALM3" s="147"/>
      <c r="ALN3" s="147"/>
      <c r="ALO3" s="147"/>
      <c r="ALP3" s="147"/>
      <c r="ALQ3" s="147"/>
      <c r="ALR3" s="147"/>
      <c r="ALS3" s="147"/>
      <c r="ALT3" s="147"/>
      <c r="ALU3" s="147"/>
      <c r="ALV3" s="147"/>
      <c r="ALW3" s="147"/>
      <c r="ALX3" s="147"/>
      <c r="ALY3" s="147"/>
      <c r="ALZ3" s="147"/>
      <c r="AMA3" s="147"/>
      <c r="AMB3" s="147"/>
      <c r="AMC3" s="147"/>
      <c r="AMD3" s="147"/>
      <c r="AME3" s="147"/>
      <c r="AMF3" s="147"/>
      <c r="AMG3" s="147"/>
      <c r="AMH3" s="147"/>
      <c r="AMI3" s="147"/>
      <c r="AMJ3" s="147"/>
      <c r="AMK3" s="147"/>
      <c r="AML3" s="147"/>
      <c r="AMM3" s="147"/>
      <c r="AMN3" s="147"/>
      <c r="AMO3" s="147"/>
      <c r="AMP3" s="147"/>
      <c r="AMQ3" s="147"/>
      <c r="AMR3" s="147"/>
      <c r="AMS3" s="147"/>
      <c r="AMT3" s="147"/>
      <c r="AMU3" s="147"/>
      <c r="AMV3" s="147"/>
      <c r="AMW3" s="147"/>
      <c r="AMX3" s="147"/>
      <c r="AMY3" s="147"/>
      <c r="AMZ3" s="147"/>
      <c r="ANA3" s="147"/>
      <c r="ANB3" s="147"/>
      <c r="ANC3" s="147"/>
      <c r="AND3" s="147"/>
      <c r="ANE3" s="147"/>
      <c r="ANF3" s="147"/>
      <c r="ANG3" s="147"/>
      <c r="ANH3" s="147"/>
      <c r="ANI3" s="147"/>
      <c r="ANJ3" s="147"/>
      <c r="ANK3" s="147"/>
      <c r="ANL3" s="147"/>
      <c r="ANM3" s="147"/>
      <c r="ANN3" s="147"/>
      <c r="ANO3" s="147"/>
      <c r="ANP3" s="147"/>
      <c r="ANQ3" s="147"/>
      <c r="ANR3" s="147"/>
      <c r="ANS3" s="147"/>
      <c r="ANT3" s="147"/>
      <c r="ANU3" s="147"/>
      <c r="ANV3" s="147"/>
      <c r="ANW3" s="147"/>
      <c r="ANX3" s="147"/>
      <c r="ANY3" s="147"/>
      <c r="ANZ3" s="147"/>
      <c r="AOA3" s="147"/>
      <c r="AOB3" s="147"/>
      <c r="AOC3" s="147"/>
      <c r="AOD3" s="147"/>
      <c r="AOE3" s="147"/>
      <c r="AOF3" s="147"/>
      <c r="AOG3" s="147"/>
      <c r="AOH3" s="147"/>
      <c r="AOI3" s="147"/>
      <c r="AOJ3" s="147"/>
      <c r="AOK3" s="147"/>
      <c r="AOL3" s="147"/>
      <c r="AOM3" s="147"/>
      <c r="AON3" s="147"/>
      <c r="AOO3" s="147"/>
      <c r="AOP3" s="147"/>
      <c r="AOQ3" s="147"/>
      <c r="AOR3" s="147"/>
      <c r="AOS3" s="147"/>
      <c r="AOT3" s="147"/>
      <c r="AOU3" s="147"/>
      <c r="AOV3" s="147"/>
      <c r="AOW3" s="147"/>
      <c r="AOX3" s="147"/>
      <c r="AOY3" s="147"/>
      <c r="AOZ3" s="147"/>
      <c r="APA3" s="147"/>
      <c r="APB3" s="147"/>
      <c r="APC3" s="147"/>
      <c r="APD3" s="147"/>
      <c r="APE3" s="147"/>
      <c r="APF3" s="147"/>
      <c r="APG3" s="147"/>
      <c r="APH3" s="147"/>
      <c r="API3" s="147"/>
      <c r="APJ3" s="147"/>
      <c r="APK3" s="147"/>
      <c r="APL3" s="147"/>
      <c r="APM3" s="147"/>
      <c r="APN3" s="147"/>
      <c r="APO3" s="147"/>
      <c r="APP3" s="147"/>
      <c r="APQ3" s="147"/>
      <c r="APR3" s="147"/>
      <c r="APS3" s="147"/>
      <c r="APT3" s="147"/>
      <c r="APU3" s="147"/>
      <c r="APV3" s="147"/>
      <c r="APW3" s="147"/>
      <c r="APX3" s="147"/>
      <c r="APY3" s="147"/>
      <c r="APZ3" s="147"/>
      <c r="AQA3" s="147"/>
      <c r="AQB3" s="147"/>
      <c r="AQC3" s="147"/>
      <c r="AQD3" s="147"/>
      <c r="AQE3" s="147"/>
      <c r="AQF3" s="147"/>
      <c r="AQG3" s="147"/>
      <c r="AQH3" s="147"/>
      <c r="AQI3" s="147"/>
      <c r="AQJ3" s="147"/>
      <c r="AQK3" s="147"/>
      <c r="AQL3" s="147"/>
      <c r="AQM3" s="147"/>
      <c r="AQN3" s="147"/>
      <c r="AQO3" s="147"/>
      <c r="AQP3" s="147"/>
      <c r="AQQ3" s="147"/>
      <c r="AQR3" s="147"/>
      <c r="AQS3" s="147"/>
      <c r="AQT3" s="147"/>
      <c r="AQU3" s="147"/>
      <c r="AQV3" s="147"/>
      <c r="AQW3" s="147"/>
      <c r="AQX3" s="147"/>
      <c r="AQY3" s="147"/>
      <c r="AQZ3" s="147"/>
      <c r="ARA3" s="147"/>
      <c r="ARB3" s="147"/>
      <c r="ARC3" s="147"/>
      <c r="ARD3" s="147"/>
      <c r="ARE3" s="147"/>
      <c r="ARF3" s="147"/>
      <c r="ARG3" s="147"/>
      <c r="ARH3" s="147"/>
      <c r="ARI3" s="147"/>
      <c r="ARJ3" s="147"/>
      <c r="ARK3" s="147"/>
      <c r="ARL3" s="147"/>
      <c r="ARM3" s="147"/>
      <c r="ARN3" s="147"/>
      <c r="ARO3" s="147"/>
      <c r="ARP3" s="147"/>
      <c r="ARQ3" s="147"/>
      <c r="ARR3" s="147"/>
      <c r="ARS3" s="147"/>
      <c r="ART3" s="147"/>
      <c r="ARU3" s="147"/>
      <c r="ARV3" s="147"/>
      <c r="ARW3" s="147"/>
      <c r="ARX3" s="147"/>
      <c r="ARY3" s="147"/>
      <c r="ARZ3" s="147"/>
      <c r="ASA3" s="147"/>
      <c r="ASB3" s="147"/>
      <c r="ASC3" s="147"/>
      <c r="ASD3" s="147"/>
      <c r="ASE3" s="147"/>
      <c r="ASF3" s="147"/>
      <c r="ASG3" s="147"/>
      <c r="ASH3" s="147"/>
      <c r="ASI3" s="147"/>
      <c r="ASJ3" s="147"/>
      <c r="ASK3" s="147"/>
      <c r="ASL3" s="147"/>
      <c r="ASM3" s="147"/>
      <c r="ASN3" s="147"/>
      <c r="ASO3" s="147"/>
      <c r="ASP3" s="147"/>
      <c r="ASQ3" s="147"/>
      <c r="ASR3" s="147"/>
      <c r="ASS3" s="147"/>
      <c r="AST3" s="147"/>
      <c r="ASU3" s="147"/>
      <c r="ASV3" s="147"/>
      <c r="ASW3" s="147"/>
      <c r="ASX3" s="147"/>
      <c r="ASY3" s="147"/>
      <c r="ASZ3" s="147"/>
      <c r="ATA3" s="147"/>
      <c r="ATB3" s="147"/>
      <c r="ATC3" s="147"/>
      <c r="ATD3" s="147"/>
      <c r="ATE3" s="147"/>
      <c r="ATF3" s="147"/>
      <c r="ATG3" s="147"/>
      <c r="ATH3" s="147"/>
      <c r="ATI3" s="147"/>
      <c r="ATJ3" s="147"/>
      <c r="ATK3" s="147"/>
      <c r="ATL3" s="147"/>
      <c r="ATM3" s="147"/>
      <c r="ATN3" s="147"/>
      <c r="ATO3" s="147"/>
      <c r="ATP3" s="147"/>
      <c r="ATQ3" s="147"/>
      <c r="ATR3" s="147"/>
      <c r="ATS3" s="147"/>
      <c r="ATT3" s="147"/>
      <c r="ATU3" s="147"/>
      <c r="ATV3" s="147"/>
      <c r="ATW3" s="147"/>
      <c r="ATX3" s="147"/>
      <c r="ATY3" s="147"/>
      <c r="ATZ3" s="147"/>
      <c r="AUA3" s="147"/>
      <c r="AUB3" s="147"/>
      <c r="AUC3" s="147"/>
      <c r="AUD3" s="147"/>
      <c r="AUE3" s="147"/>
      <c r="AUF3" s="147"/>
      <c r="AUG3" s="147"/>
      <c r="AUH3" s="147"/>
      <c r="AUI3" s="147"/>
      <c r="AUJ3" s="147"/>
      <c r="AUK3" s="147"/>
      <c r="AUL3" s="147"/>
      <c r="AUM3" s="147"/>
      <c r="AUN3" s="147"/>
      <c r="AUO3" s="147"/>
      <c r="AUP3" s="147"/>
      <c r="AUQ3" s="147"/>
      <c r="AUR3" s="147"/>
      <c r="AUS3" s="147"/>
      <c r="AUT3" s="147"/>
      <c r="AUU3" s="147"/>
      <c r="AUV3" s="147"/>
      <c r="AUW3" s="147"/>
      <c r="AUX3" s="147"/>
      <c r="AUY3" s="147"/>
      <c r="AUZ3" s="147"/>
      <c r="AVA3" s="147"/>
      <c r="AVB3" s="147"/>
      <c r="AVC3" s="147"/>
      <c r="AVD3" s="147"/>
      <c r="AVE3" s="147"/>
      <c r="AVF3" s="147"/>
      <c r="AVG3" s="147"/>
      <c r="AVH3" s="147"/>
      <c r="AVI3" s="147"/>
      <c r="AVJ3" s="147"/>
      <c r="AVK3" s="147"/>
      <c r="AVL3" s="147"/>
      <c r="AVM3" s="147"/>
      <c r="AVN3" s="147"/>
      <c r="AVO3" s="147"/>
      <c r="AVP3" s="147"/>
      <c r="AVQ3" s="147"/>
      <c r="AVR3" s="147"/>
      <c r="AVS3" s="147"/>
      <c r="AVT3" s="147"/>
      <c r="AVU3" s="147"/>
      <c r="AVV3" s="147"/>
      <c r="AVW3" s="147"/>
      <c r="AVX3" s="147"/>
      <c r="AVY3" s="147"/>
      <c r="AVZ3" s="147"/>
      <c r="AWA3" s="147"/>
      <c r="AWB3" s="147"/>
      <c r="AWC3" s="147"/>
      <c r="AWD3" s="147"/>
      <c r="AWE3" s="147"/>
      <c r="AWF3" s="147"/>
      <c r="AWG3" s="147"/>
      <c r="AWH3" s="147"/>
      <c r="AWI3" s="147"/>
      <c r="AWJ3" s="147"/>
      <c r="AWK3" s="147"/>
      <c r="AWL3" s="147"/>
      <c r="AWM3" s="147"/>
      <c r="AWN3" s="147"/>
      <c r="AWO3" s="147"/>
      <c r="AWP3" s="147"/>
      <c r="AWQ3" s="147"/>
      <c r="AWR3" s="147"/>
      <c r="AWS3" s="147"/>
      <c r="AWT3" s="147"/>
      <c r="AWU3" s="147"/>
      <c r="AWV3" s="147"/>
      <c r="AWW3" s="147"/>
      <c r="AWX3" s="147"/>
      <c r="AWY3" s="147"/>
      <c r="AWZ3" s="147"/>
      <c r="AXA3" s="147"/>
      <c r="AXB3" s="147"/>
      <c r="AXC3" s="147"/>
      <c r="AXD3" s="147"/>
      <c r="AXE3" s="147"/>
      <c r="AXF3" s="147"/>
      <c r="AXG3" s="147"/>
      <c r="AXH3" s="147"/>
      <c r="AXI3" s="147"/>
      <c r="AXJ3" s="147"/>
      <c r="AXK3" s="147"/>
      <c r="AXL3" s="147"/>
      <c r="AXM3" s="147"/>
      <c r="AXN3" s="147"/>
      <c r="AXO3" s="147"/>
      <c r="AXP3" s="147"/>
      <c r="AXQ3" s="147"/>
      <c r="AXR3" s="147"/>
      <c r="AXS3" s="147"/>
      <c r="AXT3" s="147"/>
      <c r="AXU3" s="147"/>
      <c r="AXV3" s="147"/>
      <c r="AXW3" s="147"/>
      <c r="AXX3" s="147"/>
      <c r="AXY3" s="147"/>
      <c r="AXZ3" s="147"/>
      <c r="AYA3" s="147"/>
      <c r="AYB3" s="147"/>
      <c r="AYC3" s="147"/>
      <c r="AYD3" s="147"/>
      <c r="AYE3" s="147"/>
      <c r="AYF3" s="147"/>
      <c r="AYG3" s="147"/>
      <c r="AYH3" s="147"/>
      <c r="AYI3" s="147"/>
      <c r="AYJ3" s="147"/>
      <c r="AYK3" s="147"/>
      <c r="AYL3" s="147"/>
      <c r="AYM3" s="147"/>
      <c r="AYN3" s="147"/>
      <c r="AYO3" s="147"/>
      <c r="AYP3" s="147"/>
      <c r="AYQ3" s="147"/>
      <c r="AYR3" s="147"/>
      <c r="AYS3" s="147"/>
      <c r="AYT3" s="147"/>
      <c r="AYU3" s="147"/>
      <c r="AYV3" s="147"/>
      <c r="AYW3" s="147"/>
      <c r="AYX3" s="147"/>
      <c r="AYY3" s="147"/>
      <c r="AYZ3" s="147"/>
      <c r="AZA3" s="147"/>
      <c r="AZB3" s="147"/>
      <c r="AZC3" s="147"/>
      <c r="AZD3" s="147"/>
      <c r="AZE3" s="147"/>
      <c r="AZF3" s="147"/>
      <c r="AZG3" s="147"/>
      <c r="AZH3" s="147"/>
      <c r="AZI3" s="147"/>
      <c r="AZJ3" s="147"/>
      <c r="AZK3" s="147"/>
      <c r="AZL3" s="147"/>
      <c r="AZM3" s="147"/>
      <c r="AZN3" s="147"/>
      <c r="AZO3" s="147"/>
      <c r="AZP3" s="147"/>
      <c r="AZQ3" s="147"/>
      <c r="AZR3" s="147"/>
      <c r="AZS3" s="147"/>
      <c r="AZT3" s="147"/>
      <c r="AZU3" s="147"/>
      <c r="AZV3" s="147"/>
      <c r="AZW3" s="147"/>
      <c r="AZX3" s="147"/>
      <c r="AZY3" s="147"/>
      <c r="AZZ3" s="147"/>
      <c r="BAA3" s="147"/>
      <c r="BAB3" s="147"/>
      <c r="BAC3" s="147"/>
      <c r="BAD3" s="147"/>
      <c r="BAE3" s="147"/>
      <c r="BAF3" s="147"/>
      <c r="BAG3" s="147"/>
      <c r="BAH3" s="147"/>
      <c r="BAI3" s="147"/>
      <c r="BAJ3" s="147"/>
      <c r="BAK3" s="147"/>
      <c r="BAL3" s="147"/>
      <c r="BAM3" s="147"/>
      <c r="BAN3" s="147"/>
      <c r="BAO3" s="147"/>
      <c r="BAP3" s="147"/>
      <c r="BAQ3" s="147"/>
      <c r="BAR3" s="147"/>
      <c r="BAS3" s="147"/>
      <c r="BAT3" s="147"/>
      <c r="BAU3" s="147"/>
      <c r="BAV3" s="147"/>
      <c r="BAW3" s="147"/>
      <c r="BAX3" s="147"/>
      <c r="BAY3" s="147"/>
      <c r="BAZ3" s="147"/>
      <c r="BBA3" s="147"/>
      <c r="BBB3" s="147"/>
      <c r="BBC3" s="147"/>
      <c r="BBD3" s="147"/>
      <c r="BBE3" s="147"/>
      <c r="BBF3" s="147"/>
      <c r="BBG3" s="147"/>
      <c r="BBH3" s="147"/>
      <c r="BBI3" s="147"/>
      <c r="BBJ3" s="147"/>
      <c r="BBK3" s="147"/>
      <c r="BBL3" s="147"/>
      <c r="BBM3" s="147"/>
      <c r="BBN3" s="147"/>
      <c r="BBO3" s="147"/>
      <c r="BBP3" s="147"/>
      <c r="BBQ3" s="147"/>
      <c r="BBR3" s="147"/>
      <c r="BBS3" s="147"/>
      <c r="BBT3" s="147"/>
      <c r="BBU3" s="147"/>
      <c r="BBV3" s="147"/>
      <c r="BBW3" s="147"/>
      <c r="BBX3" s="147"/>
      <c r="BBY3" s="147"/>
      <c r="BBZ3" s="147"/>
      <c r="BCA3" s="147"/>
      <c r="BCB3" s="147"/>
      <c r="BCC3" s="147"/>
      <c r="BCD3" s="147"/>
      <c r="BCE3" s="147"/>
      <c r="BCF3" s="147"/>
      <c r="BCG3" s="147"/>
      <c r="BCH3" s="147"/>
      <c r="BCI3" s="147"/>
      <c r="BCJ3" s="147"/>
      <c r="BCK3" s="147"/>
      <c r="BCL3" s="147"/>
      <c r="BCM3" s="147"/>
      <c r="BCN3" s="147"/>
      <c r="BCO3" s="147"/>
      <c r="BCP3" s="147"/>
      <c r="BCQ3" s="147"/>
      <c r="BCR3" s="147"/>
      <c r="BCS3" s="147"/>
      <c r="BCT3" s="147"/>
      <c r="BCU3" s="147"/>
      <c r="BCV3" s="147"/>
      <c r="BCW3" s="147"/>
      <c r="BCX3" s="147"/>
      <c r="BCY3" s="147"/>
      <c r="BCZ3" s="147"/>
      <c r="BDA3" s="147"/>
      <c r="BDB3" s="147"/>
      <c r="BDC3" s="147"/>
      <c r="BDD3" s="147"/>
      <c r="BDE3" s="147"/>
      <c r="BDF3" s="147"/>
      <c r="BDG3" s="147"/>
      <c r="BDH3" s="147"/>
      <c r="BDI3" s="147"/>
      <c r="BDJ3" s="147"/>
      <c r="BDK3" s="147"/>
      <c r="BDL3" s="147"/>
      <c r="BDM3" s="147"/>
      <c r="BDN3" s="147"/>
      <c r="BDO3" s="147"/>
      <c r="BDP3" s="147"/>
      <c r="BDQ3" s="147"/>
      <c r="BDR3" s="147"/>
      <c r="BDS3" s="147"/>
      <c r="BDT3" s="147"/>
      <c r="BDU3" s="147"/>
      <c r="BDV3" s="147"/>
      <c r="BDW3" s="147"/>
      <c r="BDX3" s="147"/>
      <c r="BDY3" s="147"/>
      <c r="BDZ3" s="147"/>
      <c r="BEA3" s="147"/>
      <c r="BEB3" s="147"/>
      <c r="BEC3" s="147"/>
      <c r="BED3" s="147"/>
      <c r="BEE3" s="147"/>
      <c r="BEF3" s="147"/>
      <c r="BEG3" s="147"/>
      <c r="BEH3" s="147"/>
      <c r="BEI3" s="147"/>
      <c r="BEJ3" s="147"/>
      <c r="BEK3" s="147"/>
      <c r="BEL3" s="147"/>
      <c r="BEM3" s="147"/>
      <c r="BEN3" s="147"/>
      <c r="BEO3" s="147"/>
      <c r="BEP3" s="147"/>
      <c r="BEQ3" s="147"/>
      <c r="BER3" s="147"/>
      <c r="BES3" s="147"/>
      <c r="BET3" s="147"/>
      <c r="BEU3" s="147"/>
      <c r="BEV3" s="147"/>
      <c r="BEW3" s="147"/>
      <c r="BEX3" s="147"/>
      <c r="BEY3" s="147"/>
      <c r="BEZ3" s="147"/>
      <c r="BFA3" s="147"/>
      <c r="BFB3" s="147"/>
      <c r="BFC3" s="147"/>
      <c r="BFD3" s="147"/>
      <c r="BFE3" s="147"/>
      <c r="BFF3" s="147"/>
      <c r="BFG3" s="147"/>
      <c r="BFH3" s="147"/>
      <c r="BFI3" s="147"/>
      <c r="BFJ3" s="147"/>
      <c r="BFK3" s="147"/>
      <c r="BFL3" s="147"/>
      <c r="BFM3" s="147"/>
      <c r="BFN3" s="147"/>
      <c r="BFO3" s="147"/>
      <c r="BFP3" s="147"/>
      <c r="BFQ3" s="147"/>
      <c r="BFR3" s="147"/>
      <c r="BFS3" s="147"/>
      <c r="BFT3" s="147"/>
      <c r="BFU3" s="147"/>
      <c r="BFV3" s="147"/>
      <c r="BFW3" s="147"/>
      <c r="BFX3" s="147"/>
      <c r="BFY3" s="147"/>
      <c r="BFZ3" s="147"/>
      <c r="BGA3" s="147"/>
      <c r="BGB3" s="147"/>
      <c r="BGC3" s="147"/>
      <c r="BGD3" s="147"/>
      <c r="BGE3" s="147"/>
      <c r="BGF3" s="147"/>
      <c r="BGG3" s="147"/>
      <c r="BGH3" s="147"/>
      <c r="BGI3" s="147"/>
      <c r="BGJ3" s="147"/>
      <c r="BGK3" s="147"/>
      <c r="BGL3" s="147"/>
      <c r="BGM3" s="147"/>
      <c r="BGN3" s="147"/>
      <c r="BGO3" s="147"/>
      <c r="BGP3" s="147"/>
      <c r="BGQ3" s="147"/>
      <c r="BGR3" s="147"/>
      <c r="BGS3" s="147"/>
      <c r="BGT3" s="147"/>
      <c r="BGU3" s="147"/>
      <c r="BGV3" s="147"/>
      <c r="BGW3" s="147"/>
      <c r="BGX3" s="147"/>
      <c r="BGY3" s="147"/>
      <c r="BGZ3" s="147"/>
      <c r="BHA3" s="147"/>
      <c r="BHB3" s="147"/>
      <c r="BHC3" s="147"/>
      <c r="BHD3" s="147"/>
      <c r="BHE3" s="147"/>
      <c r="BHF3" s="147"/>
      <c r="BHG3" s="147"/>
      <c r="BHH3" s="147"/>
      <c r="BHI3" s="147"/>
      <c r="BHJ3" s="147"/>
      <c r="BHK3" s="147"/>
      <c r="BHL3" s="147"/>
      <c r="BHM3" s="147"/>
      <c r="BHN3" s="147"/>
      <c r="BHO3" s="147"/>
      <c r="BHP3" s="147"/>
      <c r="BHQ3" s="147"/>
      <c r="BHR3" s="147"/>
      <c r="BHS3" s="147"/>
      <c r="BHT3" s="147"/>
      <c r="BHU3" s="147"/>
      <c r="BHV3" s="147"/>
      <c r="BHW3" s="147"/>
      <c r="BHX3" s="147"/>
      <c r="BHY3" s="147"/>
      <c r="BHZ3" s="147"/>
      <c r="BIA3" s="147"/>
      <c r="BIB3" s="147"/>
      <c r="BIC3" s="147"/>
      <c r="BID3" s="147"/>
      <c r="BIE3" s="147"/>
      <c r="BIF3" s="147"/>
      <c r="BIG3" s="147"/>
      <c r="BIH3" s="147"/>
    </row>
    <row r="4" spans="1:1594" s="129" customFormat="1" ht="33.75">
      <c r="A4" s="69"/>
      <c r="C4" s="366" t="s">
        <v>216</v>
      </c>
      <c r="D4" s="366"/>
      <c r="E4" s="366"/>
      <c r="F4" s="366"/>
      <c r="G4" s="366"/>
      <c r="H4" s="366"/>
      <c r="I4" s="366"/>
      <c r="J4" s="366"/>
      <c r="K4" s="366"/>
      <c r="L4" s="366"/>
      <c r="M4" s="366"/>
      <c r="N4" s="130"/>
      <c r="O4" s="130"/>
      <c r="P4" s="193"/>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c r="IW4" s="192"/>
      <c r="IX4" s="192"/>
      <c r="IY4" s="192"/>
      <c r="IZ4" s="192"/>
      <c r="JA4" s="192"/>
      <c r="JB4" s="192"/>
      <c r="JC4" s="192"/>
      <c r="JD4" s="192"/>
      <c r="JE4" s="192"/>
      <c r="JF4" s="192"/>
      <c r="JG4" s="192"/>
      <c r="JH4" s="192"/>
      <c r="JI4" s="192"/>
      <c r="JJ4" s="192"/>
      <c r="JK4" s="192"/>
      <c r="JL4" s="192"/>
      <c r="JM4" s="192"/>
      <c r="JN4" s="192"/>
      <c r="JO4" s="192"/>
      <c r="JP4" s="192"/>
      <c r="JQ4" s="192"/>
      <c r="JR4" s="192"/>
      <c r="JS4" s="192"/>
      <c r="JT4" s="192"/>
      <c r="JU4" s="192"/>
      <c r="JV4" s="192"/>
      <c r="JW4" s="192"/>
      <c r="JX4" s="192"/>
      <c r="JY4" s="192"/>
      <c r="JZ4" s="192"/>
      <c r="KA4" s="192"/>
      <c r="KB4" s="192"/>
      <c r="KC4" s="192"/>
      <c r="KD4" s="192"/>
      <c r="KE4" s="192"/>
      <c r="KF4" s="192"/>
      <c r="KG4" s="192"/>
      <c r="KH4" s="192"/>
      <c r="KI4" s="192"/>
      <c r="KJ4" s="192"/>
      <c r="KK4" s="192"/>
      <c r="KL4" s="192"/>
      <c r="KM4" s="192"/>
      <c r="KN4" s="192"/>
      <c r="KO4" s="192"/>
      <c r="KP4" s="192"/>
      <c r="KQ4" s="192"/>
      <c r="KR4" s="192"/>
      <c r="KS4" s="192"/>
      <c r="KT4" s="192"/>
      <c r="KU4" s="192"/>
      <c r="KV4" s="192"/>
      <c r="KW4" s="192"/>
      <c r="KX4" s="192"/>
      <c r="KY4" s="192"/>
      <c r="KZ4" s="192"/>
      <c r="LA4" s="192"/>
      <c r="LB4" s="192"/>
      <c r="LC4" s="192"/>
      <c r="LD4" s="192"/>
      <c r="LE4" s="192"/>
      <c r="LF4" s="192"/>
      <c r="LG4" s="192"/>
      <c r="LH4" s="192"/>
      <c r="LI4" s="192"/>
      <c r="LJ4" s="192"/>
      <c r="LK4" s="192"/>
      <c r="LL4" s="192"/>
      <c r="LM4" s="192"/>
      <c r="LN4" s="192"/>
      <c r="LO4" s="192"/>
      <c r="LP4" s="192"/>
      <c r="LQ4" s="192"/>
      <c r="LR4" s="192"/>
      <c r="LS4" s="192"/>
      <c r="LT4" s="192"/>
      <c r="LU4" s="192"/>
      <c r="LV4" s="192"/>
      <c r="LW4" s="192"/>
      <c r="LX4" s="192"/>
      <c r="LY4" s="192"/>
      <c r="LZ4" s="192"/>
      <c r="MA4" s="192"/>
      <c r="MB4" s="192"/>
      <c r="MC4" s="192"/>
      <c r="MD4" s="192"/>
      <c r="ME4" s="192"/>
      <c r="MF4" s="192"/>
      <c r="MG4" s="192"/>
      <c r="MH4" s="192"/>
      <c r="MI4" s="192"/>
      <c r="MJ4" s="192"/>
      <c r="MK4" s="192"/>
      <c r="ML4" s="192"/>
      <c r="MM4" s="192"/>
      <c r="MN4" s="192"/>
      <c r="MO4" s="192"/>
      <c r="MP4" s="192"/>
      <c r="MQ4" s="192"/>
      <c r="MR4" s="192"/>
      <c r="MS4" s="192"/>
      <c r="MT4" s="192"/>
      <c r="MU4" s="192"/>
      <c r="MV4" s="192"/>
      <c r="MW4" s="192"/>
      <c r="MX4" s="192"/>
      <c r="MY4" s="192"/>
      <c r="MZ4" s="192"/>
      <c r="NA4" s="192"/>
      <c r="NB4" s="192"/>
      <c r="NC4" s="192"/>
      <c r="ND4" s="192"/>
      <c r="NE4" s="192"/>
      <c r="NF4" s="192"/>
      <c r="NG4" s="192"/>
      <c r="NH4" s="192"/>
      <c r="NI4" s="192"/>
      <c r="NJ4" s="192"/>
      <c r="NK4" s="192"/>
      <c r="NL4" s="192"/>
      <c r="NM4" s="192"/>
      <c r="NN4" s="192"/>
      <c r="NO4" s="192"/>
      <c r="NP4" s="192"/>
      <c r="NQ4" s="192"/>
      <c r="NR4" s="192"/>
      <c r="NS4" s="192"/>
      <c r="NT4" s="192"/>
      <c r="NU4" s="192"/>
      <c r="NV4" s="192"/>
      <c r="NW4" s="192"/>
      <c r="NX4" s="192"/>
      <c r="NY4" s="192"/>
      <c r="NZ4" s="192"/>
      <c r="OA4" s="192"/>
      <c r="OB4" s="192"/>
      <c r="OC4" s="192"/>
      <c r="OD4" s="192"/>
      <c r="OE4" s="192"/>
      <c r="OF4" s="192"/>
      <c r="OG4" s="192"/>
      <c r="OH4" s="192"/>
      <c r="OI4" s="192"/>
      <c r="OJ4" s="192"/>
      <c r="OK4" s="192"/>
      <c r="OL4" s="192"/>
      <c r="OM4" s="192"/>
      <c r="ON4" s="192"/>
      <c r="OO4" s="192"/>
      <c r="OP4" s="192"/>
      <c r="OQ4" s="192"/>
      <c r="OR4" s="192"/>
      <c r="OS4" s="192"/>
      <c r="OT4" s="192"/>
      <c r="OU4" s="192"/>
      <c r="OV4" s="192"/>
      <c r="OW4" s="192"/>
      <c r="OX4" s="192"/>
      <c r="OY4" s="192"/>
      <c r="OZ4" s="192"/>
      <c r="PA4" s="192"/>
      <c r="PB4" s="192"/>
      <c r="PC4" s="192"/>
      <c r="PD4" s="192"/>
      <c r="PE4" s="192"/>
      <c r="PF4" s="192"/>
      <c r="PG4" s="192"/>
      <c r="PH4" s="192"/>
      <c r="PI4" s="192"/>
      <c r="PJ4" s="192"/>
      <c r="PK4" s="192"/>
      <c r="PL4" s="192"/>
      <c r="PM4" s="192"/>
      <c r="PN4" s="192"/>
      <c r="PO4" s="192"/>
      <c r="PP4" s="192"/>
      <c r="PQ4" s="192"/>
      <c r="PR4" s="192"/>
      <c r="PS4" s="192"/>
      <c r="PT4" s="192"/>
      <c r="PU4" s="192"/>
      <c r="PV4" s="192"/>
      <c r="PW4" s="192"/>
      <c r="PX4" s="192"/>
      <c r="PY4" s="192"/>
      <c r="PZ4" s="192"/>
      <c r="QA4" s="192"/>
      <c r="QB4" s="192"/>
      <c r="QC4" s="192"/>
      <c r="QD4" s="192"/>
      <c r="QE4" s="192"/>
      <c r="QF4" s="192"/>
      <c r="QG4" s="192"/>
      <c r="QH4" s="192"/>
      <c r="QI4" s="192"/>
      <c r="QJ4" s="192"/>
      <c r="QK4" s="192"/>
      <c r="QL4" s="192"/>
      <c r="QM4" s="192"/>
      <c r="QN4" s="192"/>
      <c r="QO4" s="192"/>
      <c r="QP4" s="192"/>
      <c r="QQ4" s="192"/>
      <c r="QR4" s="192"/>
      <c r="QS4" s="192"/>
      <c r="QT4" s="192"/>
      <c r="QU4" s="192"/>
      <c r="QV4" s="192"/>
      <c r="QW4" s="192"/>
      <c r="QX4" s="192"/>
      <c r="QY4" s="192"/>
      <c r="QZ4" s="192"/>
      <c r="RA4" s="192"/>
      <c r="RB4" s="192"/>
      <c r="RC4" s="192"/>
      <c r="RD4" s="192"/>
      <c r="RE4" s="192"/>
      <c r="RF4" s="192"/>
      <c r="RG4" s="192"/>
      <c r="RH4" s="192"/>
      <c r="RI4" s="192"/>
      <c r="RJ4" s="192"/>
      <c r="RK4" s="192"/>
      <c r="RL4" s="192"/>
      <c r="RM4" s="192"/>
      <c r="RN4" s="192"/>
      <c r="RO4" s="192"/>
      <c r="RP4" s="192"/>
      <c r="RQ4" s="192"/>
      <c r="RR4" s="192"/>
      <c r="RS4" s="192"/>
      <c r="RT4" s="192"/>
      <c r="RU4" s="192"/>
      <c r="RV4" s="192"/>
      <c r="RW4" s="192"/>
      <c r="RX4" s="192"/>
      <c r="RY4" s="192"/>
      <c r="RZ4" s="192"/>
      <c r="SA4" s="192"/>
      <c r="SB4" s="192"/>
      <c r="SC4" s="192"/>
      <c r="SD4" s="192"/>
      <c r="SE4" s="192"/>
      <c r="SF4" s="192"/>
      <c r="SG4" s="192"/>
      <c r="SH4" s="192"/>
      <c r="SI4" s="192"/>
      <c r="SJ4" s="192"/>
      <c r="SK4" s="192"/>
      <c r="SL4" s="192"/>
      <c r="SM4" s="192"/>
      <c r="SN4" s="192"/>
      <c r="SO4" s="192"/>
      <c r="SP4" s="192"/>
      <c r="SQ4" s="192"/>
      <c r="SR4" s="192"/>
      <c r="SS4" s="192"/>
      <c r="ST4" s="192"/>
      <c r="SU4" s="192"/>
      <c r="SV4" s="192"/>
      <c r="SW4" s="192"/>
      <c r="SX4" s="192"/>
      <c r="SY4" s="192"/>
      <c r="SZ4" s="192"/>
      <c r="TA4" s="192"/>
      <c r="TB4" s="192"/>
      <c r="TC4" s="192"/>
      <c r="TD4" s="192"/>
      <c r="TE4" s="192"/>
      <c r="TF4" s="192"/>
      <c r="TG4" s="192"/>
      <c r="TH4" s="192"/>
      <c r="TI4" s="192"/>
      <c r="TJ4" s="192"/>
      <c r="TK4" s="192"/>
      <c r="TL4" s="192"/>
      <c r="TM4" s="192"/>
      <c r="TN4" s="192"/>
      <c r="TO4" s="192"/>
      <c r="TP4" s="192"/>
      <c r="TQ4" s="192"/>
      <c r="TR4" s="192"/>
      <c r="TS4" s="192"/>
      <c r="TT4" s="192"/>
      <c r="TU4" s="192"/>
      <c r="TV4" s="192"/>
      <c r="TW4" s="192"/>
      <c r="TX4" s="192"/>
      <c r="TY4" s="192"/>
      <c r="TZ4" s="192"/>
      <c r="UA4" s="192"/>
      <c r="UB4" s="192"/>
      <c r="UC4" s="192"/>
      <c r="UD4" s="192"/>
      <c r="UE4" s="192"/>
      <c r="UF4" s="192"/>
      <c r="UG4" s="192"/>
      <c r="UH4" s="192"/>
      <c r="UI4" s="192"/>
      <c r="UJ4" s="192"/>
      <c r="UK4" s="192"/>
      <c r="UL4" s="192"/>
      <c r="UM4" s="192"/>
      <c r="UN4" s="192"/>
      <c r="UO4" s="192"/>
      <c r="UP4" s="192"/>
      <c r="UQ4" s="192"/>
      <c r="UR4" s="192"/>
      <c r="US4" s="192"/>
      <c r="UT4" s="192"/>
      <c r="UU4" s="192"/>
      <c r="UV4" s="192"/>
      <c r="UW4" s="192"/>
      <c r="UX4" s="192"/>
      <c r="UY4" s="192"/>
      <c r="UZ4" s="192"/>
      <c r="VA4" s="192"/>
      <c r="VB4" s="192"/>
      <c r="VC4" s="192"/>
      <c r="VD4" s="192"/>
      <c r="VE4" s="192"/>
      <c r="VF4" s="192"/>
      <c r="VG4" s="192"/>
      <c r="VH4" s="192"/>
      <c r="VI4" s="192"/>
      <c r="VJ4" s="192"/>
      <c r="VK4" s="192"/>
      <c r="VL4" s="192"/>
      <c r="VM4" s="192"/>
      <c r="VN4" s="192"/>
      <c r="VO4" s="192"/>
      <c r="VP4" s="192"/>
      <c r="VQ4" s="192"/>
      <c r="VR4" s="192"/>
      <c r="VS4" s="192"/>
      <c r="VT4" s="192"/>
      <c r="VU4" s="192"/>
      <c r="VV4" s="192"/>
      <c r="VW4" s="192"/>
      <c r="VX4" s="192"/>
      <c r="VY4" s="192"/>
      <c r="VZ4" s="192"/>
      <c r="WA4" s="192"/>
      <c r="WB4" s="192"/>
      <c r="WC4" s="192"/>
      <c r="WD4" s="192"/>
      <c r="WE4" s="192"/>
      <c r="WF4" s="192"/>
      <c r="WG4" s="192"/>
      <c r="WH4" s="192"/>
      <c r="WI4" s="192"/>
      <c r="WJ4" s="192"/>
      <c r="WK4" s="192"/>
      <c r="WL4" s="192"/>
      <c r="WM4" s="192"/>
      <c r="WN4" s="192"/>
      <c r="WO4" s="192"/>
      <c r="WP4" s="192"/>
      <c r="WQ4" s="192"/>
      <c r="WR4" s="192"/>
      <c r="WS4" s="192"/>
      <c r="WT4" s="192"/>
      <c r="WU4" s="192"/>
      <c r="WV4" s="192"/>
      <c r="WW4" s="192"/>
      <c r="WX4" s="192"/>
      <c r="WY4" s="192"/>
      <c r="WZ4" s="192"/>
      <c r="XA4" s="192"/>
      <c r="XB4" s="192"/>
      <c r="XC4" s="192"/>
      <c r="XD4" s="192"/>
      <c r="XE4" s="192"/>
      <c r="XF4" s="192"/>
      <c r="XG4" s="192"/>
      <c r="XH4" s="192"/>
      <c r="XI4" s="192"/>
      <c r="XJ4" s="192"/>
      <c r="XK4" s="192"/>
      <c r="XL4" s="192"/>
      <c r="XM4" s="192"/>
      <c r="XN4" s="192"/>
      <c r="XO4" s="192"/>
      <c r="XP4" s="192"/>
      <c r="XQ4" s="192"/>
      <c r="XR4" s="192"/>
      <c r="XS4" s="192"/>
      <c r="XT4" s="192"/>
      <c r="XU4" s="192"/>
      <c r="XV4" s="192"/>
      <c r="XW4" s="192"/>
      <c r="XX4" s="192"/>
      <c r="XY4" s="192"/>
      <c r="XZ4" s="192"/>
      <c r="YA4" s="192"/>
      <c r="YB4" s="192"/>
      <c r="YC4" s="192"/>
      <c r="YD4" s="192"/>
      <c r="YE4" s="192"/>
      <c r="YF4" s="192"/>
      <c r="YG4" s="192"/>
      <c r="YH4" s="192"/>
      <c r="YI4" s="192"/>
      <c r="YJ4" s="192"/>
      <c r="YK4" s="192"/>
      <c r="YL4" s="192"/>
      <c r="YM4" s="192"/>
      <c r="YN4" s="192"/>
      <c r="YO4" s="192"/>
      <c r="YP4" s="192"/>
      <c r="YQ4" s="192"/>
      <c r="YR4" s="192"/>
      <c r="YS4" s="192"/>
      <c r="YT4" s="192"/>
      <c r="YU4" s="192"/>
      <c r="YV4" s="192"/>
      <c r="YW4" s="192"/>
      <c r="YX4" s="192"/>
      <c r="YY4" s="192"/>
      <c r="YZ4" s="192"/>
      <c r="ZA4" s="192"/>
      <c r="ZB4" s="192"/>
      <c r="ZC4" s="192"/>
      <c r="ZD4" s="192"/>
      <c r="ZE4" s="192"/>
      <c r="ZF4" s="192"/>
      <c r="ZG4" s="192"/>
      <c r="ZH4" s="192"/>
      <c r="ZI4" s="192"/>
      <c r="ZJ4" s="192"/>
      <c r="ZK4" s="192"/>
      <c r="ZL4" s="192"/>
      <c r="ZM4" s="192"/>
      <c r="ZN4" s="192"/>
      <c r="ZO4" s="192"/>
      <c r="ZP4" s="192"/>
      <c r="ZQ4" s="192"/>
      <c r="ZR4" s="192"/>
      <c r="ZS4" s="192"/>
      <c r="ZT4" s="192"/>
      <c r="ZU4" s="192"/>
      <c r="ZV4" s="192"/>
      <c r="ZW4" s="192"/>
      <c r="ZX4" s="192"/>
      <c r="ZY4" s="192"/>
      <c r="ZZ4" s="192"/>
      <c r="AAA4" s="192"/>
      <c r="AAB4" s="192"/>
      <c r="AAC4" s="192"/>
      <c r="AAD4" s="192"/>
      <c r="AAE4" s="192"/>
      <c r="AAF4" s="192"/>
      <c r="AAG4" s="192"/>
      <c r="AAH4" s="192"/>
      <c r="AAI4" s="192"/>
      <c r="AAJ4" s="192"/>
      <c r="AAK4" s="192"/>
      <c r="AAL4" s="192"/>
      <c r="AAM4" s="192"/>
      <c r="AAN4" s="192"/>
      <c r="AAO4" s="192"/>
      <c r="AAP4" s="192"/>
      <c r="AAQ4" s="192"/>
      <c r="AAR4" s="192"/>
      <c r="AAS4" s="192"/>
      <c r="AAT4" s="192"/>
      <c r="AAU4" s="192"/>
      <c r="AAV4" s="192"/>
      <c r="AAW4" s="192"/>
      <c r="AAX4" s="192"/>
      <c r="AAY4" s="192"/>
      <c r="AAZ4" s="192"/>
      <c r="ABA4" s="192"/>
      <c r="ABB4" s="192"/>
      <c r="ABC4" s="192"/>
      <c r="ABD4" s="192"/>
      <c r="ABE4" s="192"/>
      <c r="ABF4" s="192"/>
      <c r="ABG4" s="192"/>
      <c r="ABH4" s="192"/>
      <c r="ABI4" s="192"/>
      <c r="ABJ4" s="192"/>
      <c r="ABK4" s="192"/>
      <c r="ABL4" s="192"/>
      <c r="ABM4" s="192"/>
      <c r="ABN4" s="192"/>
      <c r="ABO4" s="192"/>
      <c r="ABP4" s="192"/>
      <c r="ABQ4" s="192"/>
      <c r="ABR4" s="192"/>
      <c r="ABS4" s="192"/>
      <c r="ABT4" s="192"/>
      <c r="ABU4" s="192"/>
      <c r="ABV4" s="192"/>
      <c r="ABW4" s="192"/>
      <c r="ABX4" s="192"/>
      <c r="ABY4" s="192"/>
      <c r="ABZ4" s="192"/>
      <c r="ACA4" s="192"/>
      <c r="ACB4" s="192"/>
      <c r="ACC4" s="192"/>
      <c r="ACD4" s="192"/>
      <c r="ACE4" s="192"/>
      <c r="ACF4" s="192"/>
      <c r="ACG4" s="192"/>
      <c r="ACH4" s="192"/>
      <c r="ACI4" s="192"/>
      <c r="ACJ4" s="192"/>
      <c r="ACK4" s="192"/>
      <c r="ACL4" s="192"/>
      <c r="ACM4" s="192"/>
      <c r="ACN4" s="192"/>
      <c r="ACO4" s="192"/>
      <c r="ACP4" s="192"/>
      <c r="ACQ4" s="192"/>
      <c r="ACR4" s="192"/>
      <c r="ACS4" s="192"/>
      <c r="ACT4" s="192"/>
      <c r="ACU4" s="192"/>
      <c r="ACV4" s="192"/>
      <c r="ACW4" s="192"/>
      <c r="ACX4" s="192"/>
      <c r="ACY4" s="192"/>
      <c r="ACZ4" s="192"/>
      <c r="ADA4" s="192"/>
      <c r="ADB4" s="192"/>
      <c r="ADC4" s="192"/>
      <c r="ADD4" s="192"/>
      <c r="ADE4" s="192"/>
      <c r="ADF4" s="192"/>
      <c r="ADG4" s="192"/>
      <c r="ADH4" s="192"/>
      <c r="ADI4" s="192"/>
      <c r="ADJ4" s="192"/>
      <c r="ADK4" s="192"/>
      <c r="ADL4" s="192"/>
      <c r="ADM4" s="192"/>
      <c r="ADN4" s="192"/>
      <c r="ADO4" s="192"/>
      <c r="ADP4" s="192"/>
      <c r="ADQ4" s="192"/>
      <c r="ADR4" s="192"/>
      <c r="ADS4" s="192"/>
      <c r="ADT4" s="192"/>
      <c r="ADU4" s="192"/>
      <c r="ADV4" s="192"/>
      <c r="ADW4" s="192"/>
      <c r="ADX4" s="192"/>
      <c r="ADY4" s="192"/>
      <c r="ADZ4" s="192"/>
      <c r="AEA4" s="192"/>
      <c r="AEB4" s="192"/>
      <c r="AEC4" s="192"/>
      <c r="AED4" s="192"/>
      <c r="AEE4" s="192"/>
      <c r="AEF4" s="192"/>
      <c r="AEG4" s="192"/>
      <c r="AEH4" s="192"/>
      <c r="AEI4" s="192"/>
      <c r="AEJ4" s="192"/>
      <c r="AEK4" s="192"/>
      <c r="AEL4" s="192"/>
      <c r="AEM4" s="192"/>
      <c r="AEN4" s="192"/>
      <c r="AEO4" s="192"/>
      <c r="AEP4" s="192"/>
      <c r="AEQ4" s="192"/>
      <c r="AER4" s="192"/>
      <c r="AES4" s="192"/>
      <c r="AET4" s="192"/>
      <c r="AEU4" s="192"/>
      <c r="AEV4" s="192"/>
      <c r="AEW4" s="192"/>
      <c r="AEX4" s="192"/>
      <c r="AEY4" s="192"/>
      <c r="AEZ4" s="192"/>
      <c r="AFA4" s="192"/>
      <c r="AFB4" s="192"/>
      <c r="AFC4" s="192"/>
      <c r="AFD4" s="192"/>
      <c r="AFE4" s="192"/>
      <c r="AFF4" s="192"/>
      <c r="AFG4" s="192"/>
      <c r="AFH4" s="192"/>
      <c r="AFI4" s="192"/>
      <c r="AFJ4" s="192"/>
      <c r="AFK4" s="192"/>
      <c r="AFL4" s="192"/>
      <c r="AFM4" s="192"/>
      <c r="AFN4" s="192"/>
      <c r="AFO4" s="192"/>
      <c r="AFP4" s="192"/>
      <c r="AFQ4" s="192"/>
      <c r="AFR4" s="192"/>
      <c r="AFS4" s="192"/>
      <c r="AFT4" s="192"/>
      <c r="AFU4" s="192"/>
      <c r="AFV4" s="192"/>
      <c r="AFW4" s="192"/>
      <c r="AFX4" s="192"/>
      <c r="AFY4" s="192"/>
      <c r="AFZ4" s="192"/>
      <c r="AGA4" s="192"/>
      <c r="AGB4" s="192"/>
      <c r="AGC4" s="192"/>
      <c r="AGD4" s="192"/>
      <c r="AGE4" s="192"/>
      <c r="AGF4" s="192"/>
      <c r="AGG4" s="192"/>
      <c r="AGH4" s="192"/>
      <c r="AGI4" s="192"/>
      <c r="AGJ4" s="192"/>
      <c r="AGK4" s="192"/>
      <c r="AGL4" s="192"/>
      <c r="AGM4" s="192"/>
      <c r="AGN4" s="192"/>
      <c r="AGO4" s="192"/>
      <c r="AGP4" s="192"/>
      <c r="AGQ4" s="192"/>
      <c r="AGR4" s="192"/>
      <c r="AGS4" s="192"/>
      <c r="AGT4" s="192"/>
      <c r="AGU4" s="192"/>
      <c r="AGV4" s="192"/>
      <c r="AGW4" s="192"/>
      <c r="AGX4" s="192"/>
      <c r="AGY4" s="192"/>
      <c r="AGZ4" s="192"/>
      <c r="AHA4" s="192"/>
      <c r="AHB4" s="192"/>
      <c r="AHC4" s="192"/>
      <c r="AHD4" s="192"/>
      <c r="AHE4" s="192"/>
      <c r="AHF4" s="192"/>
      <c r="AHG4" s="192"/>
      <c r="AHH4" s="192"/>
      <c r="AHI4" s="192"/>
      <c r="AHJ4" s="192"/>
      <c r="AHK4" s="192"/>
      <c r="AHL4" s="192"/>
      <c r="AHM4" s="192"/>
      <c r="AHN4" s="192"/>
      <c r="AHO4" s="192"/>
      <c r="AHP4" s="192"/>
      <c r="AHQ4" s="192"/>
      <c r="AHR4" s="192"/>
      <c r="AHS4" s="192"/>
      <c r="AHT4" s="192"/>
      <c r="AHU4" s="192"/>
      <c r="AHV4" s="192"/>
      <c r="AHW4" s="192"/>
      <c r="AHX4" s="192"/>
      <c r="AHY4" s="192"/>
      <c r="AHZ4" s="192"/>
      <c r="AIA4" s="192"/>
      <c r="AIB4" s="192"/>
      <c r="AIC4" s="192"/>
      <c r="AID4" s="192"/>
      <c r="AIE4" s="192"/>
      <c r="AIF4" s="192"/>
      <c r="AIG4" s="192"/>
      <c r="AIH4" s="192"/>
      <c r="AII4" s="192"/>
      <c r="AIJ4" s="192"/>
      <c r="AIK4" s="192"/>
      <c r="AIL4" s="192"/>
      <c r="AIM4" s="192"/>
      <c r="AIN4" s="192"/>
      <c r="AIO4" s="192"/>
      <c r="AIP4" s="192"/>
      <c r="AIQ4" s="192"/>
      <c r="AIR4" s="192"/>
      <c r="AIS4" s="192"/>
      <c r="AIT4" s="192"/>
      <c r="AIU4" s="192"/>
      <c r="AIV4" s="192"/>
      <c r="AIW4" s="192"/>
      <c r="AIX4" s="192"/>
      <c r="AIY4" s="192"/>
      <c r="AIZ4" s="192"/>
      <c r="AJA4" s="192"/>
      <c r="AJB4" s="192"/>
      <c r="AJC4" s="192"/>
      <c r="AJD4" s="192"/>
      <c r="AJE4" s="192"/>
      <c r="AJF4" s="192"/>
      <c r="AJG4" s="192"/>
      <c r="AJH4" s="192"/>
      <c r="AJI4" s="192"/>
      <c r="AJJ4" s="192"/>
      <c r="AJK4" s="192"/>
      <c r="AJL4" s="192"/>
      <c r="AJM4" s="192"/>
      <c r="AJN4" s="192"/>
      <c r="AJO4" s="192"/>
      <c r="AJP4" s="192"/>
      <c r="AJQ4" s="192"/>
      <c r="AJR4" s="192"/>
      <c r="AJS4" s="192"/>
      <c r="AJT4" s="192"/>
      <c r="AJU4" s="192"/>
      <c r="AJV4" s="192"/>
      <c r="AJW4" s="192"/>
      <c r="AJX4" s="192"/>
      <c r="AJY4" s="192"/>
      <c r="AJZ4" s="192"/>
      <c r="AKA4" s="192"/>
      <c r="AKB4" s="192"/>
      <c r="AKC4" s="192"/>
      <c r="AKD4" s="192"/>
      <c r="AKE4" s="192"/>
      <c r="AKF4" s="192"/>
      <c r="AKG4" s="192"/>
      <c r="AKH4" s="192"/>
      <c r="AKI4" s="192"/>
      <c r="AKJ4" s="192"/>
      <c r="AKK4" s="192"/>
      <c r="AKL4" s="192"/>
      <c r="AKM4" s="192"/>
      <c r="AKN4" s="192"/>
      <c r="AKO4" s="192"/>
      <c r="AKP4" s="192"/>
      <c r="AKQ4" s="192"/>
      <c r="AKR4" s="192"/>
      <c r="AKS4" s="192"/>
      <c r="AKT4" s="192"/>
      <c r="AKU4" s="192"/>
      <c r="AKV4" s="192"/>
      <c r="AKW4" s="192"/>
      <c r="AKX4" s="192"/>
      <c r="AKY4" s="192"/>
      <c r="AKZ4" s="192"/>
      <c r="ALA4" s="192"/>
      <c r="ALB4" s="192"/>
      <c r="ALC4" s="192"/>
      <c r="ALD4" s="192"/>
      <c r="ALE4" s="192"/>
      <c r="ALF4" s="192"/>
      <c r="ALG4" s="192"/>
      <c r="ALH4" s="192"/>
      <c r="ALI4" s="192"/>
      <c r="ALJ4" s="192"/>
      <c r="ALK4" s="192"/>
      <c r="ALL4" s="192"/>
      <c r="ALM4" s="192"/>
      <c r="ALN4" s="192"/>
      <c r="ALO4" s="192"/>
      <c r="ALP4" s="192"/>
      <c r="ALQ4" s="192"/>
      <c r="ALR4" s="192"/>
      <c r="ALS4" s="192"/>
      <c r="ALT4" s="192"/>
      <c r="ALU4" s="192"/>
      <c r="ALV4" s="192"/>
      <c r="ALW4" s="192"/>
      <c r="ALX4" s="192"/>
      <c r="ALY4" s="192"/>
      <c r="ALZ4" s="192"/>
      <c r="AMA4" s="192"/>
      <c r="AMB4" s="192"/>
      <c r="AMC4" s="192"/>
      <c r="AMD4" s="192"/>
      <c r="AME4" s="192"/>
      <c r="AMF4" s="192"/>
      <c r="AMG4" s="192"/>
      <c r="AMH4" s="192"/>
      <c r="AMI4" s="192"/>
      <c r="AMJ4" s="192"/>
      <c r="AMK4" s="192"/>
      <c r="AML4" s="192"/>
      <c r="AMM4" s="192"/>
      <c r="AMN4" s="192"/>
      <c r="AMO4" s="192"/>
      <c r="AMP4" s="192"/>
      <c r="AMQ4" s="192"/>
      <c r="AMR4" s="192"/>
      <c r="AMS4" s="192"/>
      <c r="AMT4" s="192"/>
      <c r="AMU4" s="192"/>
      <c r="AMV4" s="192"/>
      <c r="AMW4" s="192"/>
      <c r="AMX4" s="192"/>
      <c r="AMY4" s="192"/>
      <c r="AMZ4" s="192"/>
      <c r="ANA4" s="192"/>
      <c r="ANB4" s="192"/>
      <c r="ANC4" s="192"/>
      <c r="AND4" s="192"/>
      <c r="ANE4" s="192"/>
      <c r="ANF4" s="192"/>
      <c r="ANG4" s="192"/>
      <c r="ANH4" s="192"/>
      <c r="ANI4" s="192"/>
      <c r="ANJ4" s="192"/>
      <c r="ANK4" s="192"/>
      <c r="ANL4" s="192"/>
      <c r="ANM4" s="192"/>
      <c r="ANN4" s="192"/>
      <c r="ANO4" s="192"/>
      <c r="ANP4" s="192"/>
      <c r="ANQ4" s="192"/>
      <c r="ANR4" s="192"/>
      <c r="ANS4" s="192"/>
      <c r="ANT4" s="192"/>
      <c r="ANU4" s="192"/>
      <c r="ANV4" s="192"/>
      <c r="ANW4" s="192"/>
      <c r="ANX4" s="192"/>
      <c r="ANY4" s="192"/>
      <c r="ANZ4" s="192"/>
      <c r="AOA4" s="192"/>
      <c r="AOB4" s="192"/>
      <c r="AOC4" s="192"/>
      <c r="AOD4" s="192"/>
      <c r="AOE4" s="192"/>
      <c r="AOF4" s="192"/>
      <c r="AOG4" s="192"/>
      <c r="AOH4" s="192"/>
      <c r="AOI4" s="192"/>
      <c r="AOJ4" s="192"/>
      <c r="AOK4" s="192"/>
      <c r="AOL4" s="192"/>
      <c r="AOM4" s="192"/>
      <c r="AON4" s="192"/>
      <c r="AOO4" s="192"/>
      <c r="AOP4" s="192"/>
      <c r="AOQ4" s="192"/>
      <c r="AOR4" s="192"/>
      <c r="AOS4" s="192"/>
      <c r="AOT4" s="192"/>
      <c r="AOU4" s="192"/>
      <c r="AOV4" s="192"/>
      <c r="AOW4" s="192"/>
      <c r="AOX4" s="192"/>
      <c r="AOY4" s="192"/>
      <c r="AOZ4" s="192"/>
      <c r="APA4" s="192"/>
      <c r="APB4" s="192"/>
      <c r="APC4" s="192"/>
      <c r="APD4" s="192"/>
      <c r="APE4" s="192"/>
      <c r="APF4" s="192"/>
      <c r="APG4" s="192"/>
      <c r="APH4" s="192"/>
      <c r="API4" s="192"/>
      <c r="APJ4" s="192"/>
      <c r="APK4" s="192"/>
      <c r="APL4" s="192"/>
      <c r="APM4" s="192"/>
      <c r="APN4" s="192"/>
      <c r="APO4" s="192"/>
      <c r="APP4" s="192"/>
      <c r="APQ4" s="192"/>
      <c r="APR4" s="192"/>
      <c r="APS4" s="192"/>
      <c r="APT4" s="192"/>
      <c r="APU4" s="192"/>
      <c r="APV4" s="192"/>
      <c r="APW4" s="192"/>
      <c r="APX4" s="192"/>
      <c r="APY4" s="192"/>
      <c r="APZ4" s="192"/>
      <c r="AQA4" s="192"/>
      <c r="AQB4" s="192"/>
      <c r="AQC4" s="192"/>
      <c r="AQD4" s="192"/>
      <c r="AQE4" s="192"/>
      <c r="AQF4" s="192"/>
      <c r="AQG4" s="192"/>
      <c r="AQH4" s="192"/>
      <c r="AQI4" s="192"/>
      <c r="AQJ4" s="192"/>
      <c r="AQK4" s="192"/>
      <c r="AQL4" s="192"/>
      <c r="AQM4" s="192"/>
      <c r="AQN4" s="192"/>
      <c r="AQO4" s="192"/>
      <c r="AQP4" s="192"/>
      <c r="AQQ4" s="192"/>
      <c r="AQR4" s="192"/>
      <c r="AQS4" s="192"/>
      <c r="AQT4" s="192"/>
      <c r="AQU4" s="192"/>
      <c r="AQV4" s="192"/>
      <c r="AQW4" s="192"/>
      <c r="AQX4" s="192"/>
      <c r="AQY4" s="192"/>
      <c r="AQZ4" s="192"/>
      <c r="ARA4" s="192"/>
      <c r="ARB4" s="192"/>
      <c r="ARC4" s="192"/>
      <c r="ARD4" s="192"/>
      <c r="ARE4" s="192"/>
      <c r="ARF4" s="192"/>
      <c r="ARG4" s="192"/>
      <c r="ARH4" s="192"/>
      <c r="ARI4" s="192"/>
      <c r="ARJ4" s="192"/>
      <c r="ARK4" s="192"/>
      <c r="ARL4" s="192"/>
      <c r="ARM4" s="192"/>
      <c r="ARN4" s="192"/>
      <c r="ARO4" s="192"/>
      <c r="ARP4" s="192"/>
      <c r="ARQ4" s="192"/>
      <c r="ARR4" s="192"/>
      <c r="ARS4" s="192"/>
      <c r="ART4" s="192"/>
      <c r="ARU4" s="192"/>
      <c r="ARV4" s="192"/>
      <c r="ARW4" s="192"/>
      <c r="ARX4" s="192"/>
      <c r="ARY4" s="192"/>
      <c r="ARZ4" s="192"/>
      <c r="ASA4" s="192"/>
      <c r="ASB4" s="192"/>
      <c r="ASC4" s="192"/>
      <c r="ASD4" s="192"/>
      <c r="ASE4" s="192"/>
      <c r="ASF4" s="192"/>
      <c r="ASG4" s="192"/>
      <c r="ASH4" s="192"/>
      <c r="ASI4" s="192"/>
      <c r="ASJ4" s="192"/>
      <c r="ASK4" s="192"/>
      <c r="ASL4" s="192"/>
      <c r="ASM4" s="192"/>
      <c r="ASN4" s="192"/>
      <c r="ASO4" s="192"/>
      <c r="ASP4" s="192"/>
      <c r="ASQ4" s="192"/>
      <c r="ASR4" s="192"/>
      <c r="ASS4" s="192"/>
      <c r="AST4" s="192"/>
      <c r="ASU4" s="192"/>
      <c r="ASV4" s="192"/>
      <c r="ASW4" s="192"/>
      <c r="ASX4" s="192"/>
      <c r="ASY4" s="192"/>
      <c r="ASZ4" s="192"/>
      <c r="ATA4" s="192"/>
      <c r="ATB4" s="192"/>
      <c r="ATC4" s="192"/>
      <c r="ATD4" s="192"/>
      <c r="ATE4" s="192"/>
      <c r="ATF4" s="192"/>
      <c r="ATG4" s="192"/>
      <c r="ATH4" s="192"/>
      <c r="ATI4" s="192"/>
      <c r="ATJ4" s="192"/>
      <c r="ATK4" s="192"/>
      <c r="ATL4" s="192"/>
      <c r="ATM4" s="192"/>
      <c r="ATN4" s="192"/>
      <c r="ATO4" s="192"/>
      <c r="ATP4" s="192"/>
      <c r="ATQ4" s="192"/>
      <c r="ATR4" s="192"/>
      <c r="ATS4" s="192"/>
      <c r="ATT4" s="192"/>
      <c r="ATU4" s="192"/>
      <c r="ATV4" s="192"/>
      <c r="ATW4" s="192"/>
      <c r="ATX4" s="192"/>
      <c r="ATY4" s="192"/>
      <c r="ATZ4" s="192"/>
      <c r="AUA4" s="192"/>
      <c r="AUB4" s="192"/>
      <c r="AUC4" s="192"/>
      <c r="AUD4" s="192"/>
      <c r="AUE4" s="192"/>
      <c r="AUF4" s="192"/>
      <c r="AUG4" s="192"/>
      <c r="AUH4" s="192"/>
      <c r="AUI4" s="192"/>
      <c r="AUJ4" s="192"/>
      <c r="AUK4" s="192"/>
      <c r="AUL4" s="192"/>
      <c r="AUM4" s="192"/>
      <c r="AUN4" s="192"/>
      <c r="AUO4" s="192"/>
      <c r="AUP4" s="192"/>
      <c r="AUQ4" s="192"/>
      <c r="AUR4" s="192"/>
      <c r="AUS4" s="192"/>
      <c r="AUT4" s="192"/>
      <c r="AUU4" s="192"/>
      <c r="AUV4" s="192"/>
      <c r="AUW4" s="192"/>
      <c r="AUX4" s="192"/>
      <c r="AUY4" s="192"/>
      <c r="AUZ4" s="192"/>
      <c r="AVA4" s="192"/>
      <c r="AVB4" s="192"/>
      <c r="AVC4" s="192"/>
      <c r="AVD4" s="192"/>
      <c r="AVE4" s="192"/>
      <c r="AVF4" s="192"/>
      <c r="AVG4" s="192"/>
      <c r="AVH4" s="192"/>
      <c r="AVI4" s="192"/>
      <c r="AVJ4" s="192"/>
      <c r="AVK4" s="192"/>
      <c r="AVL4" s="192"/>
      <c r="AVM4" s="192"/>
      <c r="AVN4" s="192"/>
      <c r="AVO4" s="192"/>
      <c r="AVP4" s="192"/>
      <c r="AVQ4" s="192"/>
      <c r="AVR4" s="192"/>
      <c r="AVS4" s="192"/>
      <c r="AVT4" s="192"/>
      <c r="AVU4" s="192"/>
      <c r="AVV4" s="192"/>
      <c r="AVW4" s="192"/>
      <c r="AVX4" s="192"/>
      <c r="AVY4" s="192"/>
      <c r="AVZ4" s="192"/>
      <c r="AWA4" s="192"/>
      <c r="AWB4" s="192"/>
      <c r="AWC4" s="192"/>
      <c r="AWD4" s="192"/>
      <c r="AWE4" s="192"/>
      <c r="AWF4" s="192"/>
      <c r="AWG4" s="192"/>
      <c r="AWH4" s="192"/>
      <c r="AWI4" s="192"/>
      <c r="AWJ4" s="192"/>
      <c r="AWK4" s="192"/>
      <c r="AWL4" s="192"/>
      <c r="AWM4" s="192"/>
      <c r="AWN4" s="192"/>
      <c r="AWO4" s="192"/>
      <c r="AWP4" s="192"/>
      <c r="AWQ4" s="192"/>
      <c r="AWR4" s="192"/>
      <c r="AWS4" s="192"/>
      <c r="AWT4" s="192"/>
      <c r="AWU4" s="192"/>
      <c r="AWV4" s="192"/>
      <c r="AWW4" s="192"/>
      <c r="AWX4" s="192"/>
      <c r="AWY4" s="192"/>
      <c r="AWZ4" s="192"/>
      <c r="AXA4" s="192"/>
      <c r="AXB4" s="192"/>
      <c r="AXC4" s="192"/>
      <c r="AXD4" s="192"/>
      <c r="AXE4" s="192"/>
      <c r="AXF4" s="192"/>
      <c r="AXG4" s="192"/>
      <c r="AXH4" s="192"/>
      <c r="AXI4" s="192"/>
      <c r="AXJ4" s="192"/>
      <c r="AXK4" s="192"/>
      <c r="AXL4" s="192"/>
      <c r="AXM4" s="192"/>
      <c r="AXN4" s="192"/>
      <c r="AXO4" s="192"/>
      <c r="AXP4" s="192"/>
      <c r="AXQ4" s="192"/>
      <c r="AXR4" s="192"/>
      <c r="AXS4" s="192"/>
      <c r="AXT4" s="192"/>
      <c r="AXU4" s="192"/>
      <c r="AXV4" s="192"/>
      <c r="AXW4" s="192"/>
      <c r="AXX4" s="192"/>
      <c r="AXY4" s="192"/>
      <c r="AXZ4" s="192"/>
      <c r="AYA4" s="192"/>
      <c r="AYB4" s="192"/>
      <c r="AYC4" s="192"/>
      <c r="AYD4" s="192"/>
      <c r="AYE4" s="192"/>
      <c r="AYF4" s="192"/>
      <c r="AYG4" s="192"/>
      <c r="AYH4" s="192"/>
      <c r="AYI4" s="192"/>
      <c r="AYJ4" s="192"/>
      <c r="AYK4" s="192"/>
      <c r="AYL4" s="192"/>
      <c r="AYM4" s="192"/>
      <c r="AYN4" s="192"/>
      <c r="AYO4" s="192"/>
      <c r="AYP4" s="192"/>
      <c r="AYQ4" s="192"/>
      <c r="AYR4" s="192"/>
      <c r="AYS4" s="192"/>
      <c r="AYT4" s="192"/>
      <c r="AYU4" s="192"/>
      <c r="AYV4" s="192"/>
      <c r="AYW4" s="192"/>
      <c r="AYX4" s="192"/>
      <c r="AYY4" s="192"/>
      <c r="AYZ4" s="192"/>
      <c r="AZA4" s="192"/>
      <c r="AZB4" s="192"/>
      <c r="AZC4" s="192"/>
      <c r="AZD4" s="192"/>
      <c r="AZE4" s="192"/>
      <c r="AZF4" s="192"/>
      <c r="AZG4" s="192"/>
      <c r="AZH4" s="192"/>
      <c r="AZI4" s="192"/>
      <c r="AZJ4" s="192"/>
      <c r="AZK4" s="192"/>
      <c r="AZL4" s="192"/>
      <c r="AZM4" s="192"/>
      <c r="AZN4" s="192"/>
      <c r="AZO4" s="192"/>
      <c r="AZP4" s="192"/>
      <c r="AZQ4" s="192"/>
      <c r="AZR4" s="192"/>
      <c r="AZS4" s="192"/>
      <c r="AZT4" s="192"/>
      <c r="AZU4" s="192"/>
      <c r="AZV4" s="192"/>
      <c r="AZW4" s="192"/>
      <c r="AZX4" s="192"/>
      <c r="AZY4" s="192"/>
      <c r="AZZ4" s="192"/>
      <c r="BAA4" s="192"/>
      <c r="BAB4" s="192"/>
      <c r="BAC4" s="192"/>
      <c r="BAD4" s="192"/>
      <c r="BAE4" s="192"/>
      <c r="BAF4" s="192"/>
      <c r="BAG4" s="192"/>
      <c r="BAH4" s="192"/>
      <c r="BAI4" s="192"/>
      <c r="BAJ4" s="192"/>
      <c r="BAK4" s="192"/>
      <c r="BAL4" s="192"/>
      <c r="BAM4" s="192"/>
      <c r="BAN4" s="192"/>
      <c r="BAO4" s="192"/>
      <c r="BAP4" s="192"/>
      <c r="BAQ4" s="192"/>
      <c r="BAR4" s="192"/>
      <c r="BAS4" s="192"/>
      <c r="BAT4" s="192"/>
      <c r="BAU4" s="192"/>
      <c r="BAV4" s="192"/>
      <c r="BAW4" s="192"/>
      <c r="BAX4" s="192"/>
      <c r="BAY4" s="192"/>
      <c r="BAZ4" s="192"/>
      <c r="BBA4" s="192"/>
      <c r="BBB4" s="192"/>
      <c r="BBC4" s="192"/>
      <c r="BBD4" s="192"/>
      <c r="BBE4" s="192"/>
      <c r="BBF4" s="192"/>
      <c r="BBG4" s="192"/>
      <c r="BBH4" s="192"/>
      <c r="BBI4" s="192"/>
      <c r="BBJ4" s="192"/>
      <c r="BBK4" s="192"/>
      <c r="BBL4" s="192"/>
      <c r="BBM4" s="192"/>
      <c r="BBN4" s="192"/>
      <c r="BBO4" s="192"/>
      <c r="BBP4" s="192"/>
      <c r="BBQ4" s="192"/>
      <c r="BBR4" s="192"/>
      <c r="BBS4" s="192"/>
      <c r="BBT4" s="192"/>
      <c r="BBU4" s="192"/>
      <c r="BBV4" s="192"/>
      <c r="BBW4" s="192"/>
      <c r="BBX4" s="192"/>
      <c r="BBY4" s="192"/>
      <c r="BBZ4" s="192"/>
      <c r="BCA4" s="192"/>
      <c r="BCB4" s="192"/>
      <c r="BCC4" s="192"/>
      <c r="BCD4" s="192"/>
      <c r="BCE4" s="192"/>
      <c r="BCF4" s="192"/>
      <c r="BCG4" s="192"/>
      <c r="BCH4" s="192"/>
      <c r="BCI4" s="192"/>
      <c r="BCJ4" s="192"/>
      <c r="BCK4" s="192"/>
      <c r="BCL4" s="192"/>
      <c r="BCM4" s="192"/>
      <c r="BCN4" s="192"/>
      <c r="BCO4" s="192"/>
      <c r="BCP4" s="192"/>
      <c r="BCQ4" s="192"/>
      <c r="BCR4" s="192"/>
      <c r="BCS4" s="192"/>
      <c r="BCT4" s="192"/>
      <c r="BCU4" s="192"/>
      <c r="BCV4" s="192"/>
      <c r="BCW4" s="192"/>
      <c r="BCX4" s="192"/>
      <c r="BCY4" s="192"/>
      <c r="BCZ4" s="192"/>
      <c r="BDA4" s="192"/>
      <c r="BDB4" s="192"/>
      <c r="BDC4" s="192"/>
      <c r="BDD4" s="192"/>
      <c r="BDE4" s="192"/>
      <c r="BDF4" s="192"/>
      <c r="BDG4" s="192"/>
      <c r="BDH4" s="192"/>
      <c r="BDI4" s="192"/>
      <c r="BDJ4" s="192"/>
      <c r="BDK4" s="192"/>
      <c r="BDL4" s="192"/>
      <c r="BDM4" s="192"/>
      <c r="BDN4" s="192"/>
      <c r="BDO4" s="192"/>
      <c r="BDP4" s="192"/>
      <c r="BDQ4" s="192"/>
      <c r="BDR4" s="192"/>
      <c r="BDS4" s="192"/>
      <c r="BDT4" s="192"/>
      <c r="BDU4" s="192"/>
      <c r="BDV4" s="192"/>
      <c r="BDW4" s="192"/>
      <c r="BDX4" s="192"/>
      <c r="BDY4" s="192"/>
      <c r="BDZ4" s="192"/>
      <c r="BEA4" s="192"/>
      <c r="BEB4" s="192"/>
      <c r="BEC4" s="192"/>
      <c r="BED4" s="192"/>
      <c r="BEE4" s="192"/>
      <c r="BEF4" s="192"/>
      <c r="BEG4" s="192"/>
      <c r="BEH4" s="192"/>
      <c r="BEI4" s="192"/>
      <c r="BEJ4" s="192"/>
      <c r="BEK4" s="192"/>
      <c r="BEL4" s="192"/>
      <c r="BEM4" s="192"/>
      <c r="BEN4" s="192"/>
      <c r="BEO4" s="192"/>
      <c r="BEP4" s="192"/>
      <c r="BEQ4" s="192"/>
      <c r="BER4" s="192"/>
      <c r="BES4" s="192"/>
      <c r="BET4" s="192"/>
      <c r="BEU4" s="192"/>
      <c r="BEV4" s="192"/>
      <c r="BEW4" s="192"/>
      <c r="BEX4" s="192"/>
      <c r="BEY4" s="192"/>
      <c r="BEZ4" s="192"/>
      <c r="BFA4" s="192"/>
      <c r="BFB4" s="192"/>
      <c r="BFC4" s="192"/>
      <c r="BFD4" s="192"/>
      <c r="BFE4" s="192"/>
      <c r="BFF4" s="192"/>
      <c r="BFG4" s="192"/>
      <c r="BFH4" s="192"/>
      <c r="BFI4" s="192"/>
      <c r="BFJ4" s="192"/>
      <c r="BFK4" s="192"/>
      <c r="BFL4" s="192"/>
      <c r="BFM4" s="192"/>
      <c r="BFN4" s="192"/>
      <c r="BFO4" s="192"/>
      <c r="BFP4" s="192"/>
      <c r="BFQ4" s="192"/>
      <c r="BFR4" s="192"/>
      <c r="BFS4" s="192"/>
      <c r="BFT4" s="192"/>
      <c r="BFU4" s="192"/>
      <c r="BFV4" s="192"/>
      <c r="BFW4" s="192"/>
      <c r="BFX4" s="192"/>
      <c r="BFY4" s="192"/>
      <c r="BFZ4" s="192"/>
      <c r="BGA4" s="192"/>
      <c r="BGB4" s="192"/>
      <c r="BGC4" s="192"/>
      <c r="BGD4" s="192"/>
      <c r="BGE4" s="192"/>
      <c r="BGF4" s="192"/>
      <c r="BGG4" s="192"/>
      <c r="BGH4" s="192"/>
      <c r="BGI4" s="192"/>
      <c r="BGJ4" s="192"/>
      <c r="BGK4" s="192"/>
      <c r="BGL4" s="192"/>
      <c r="BGM4" s="192"/>
      <c r="BGN4" s="192"/>
      <c r="BGO4" s="192"/>
      <c r="BGP4" s="192"/>
      <c r="BGQ4" s="192"/>
      <c r="BGR4" s="192"/>
      <c r="BGS4" s="192"/>
      <c r="BGT4" s="192"/>
      <c r="BGU4" s="192"/>
      <c r="BGV4" s="192"/>
      <c r="BGW4" s="192"/>
      <c r="BGX4" s="192"/>
      <c r="BGY4" s="192"/>
      <c r="BGZ4" s="192"/>
      <c r="BHA4" s="192"/>
      <c r="BHB4" s="192"/>
      <c r="BHC4" s="192"/>
      <c r="BHD4" s="192"/>
      <c r="BHE4" s="192"/>
      <c r="BHF4" s="192"/>
      <c r="BHG4" s="192"/>
      <c r="BHH4" s="192"/>
      <c r="BHI4" s="192"/>
      <c r="BHJ4" s="192"/>
      <c r="BHK4" s="192"/>
      <c r="BHL4" s="192"/>
      <c r="BHM4" s="192"/>
      <c r="BHN4" s="192"/>
      <c r="BHO4" s="192"/>
      <c r="BHP4" s="192"/>
      <c r="BHQ4" s="192"/>
      <c r="BHR4" s="192"/>
      <c r="BHS4" s="192"/>
      <c r="BHT4" s="192"/>
      <c r="BHU4" s="192"/>
      <c r="BHV4" s="192"/>
      <c r="BHW4" s="192"/>
      <c r="BHX4" s="192"/>
      <c r="BHY4" s="192"/>
      <c r="BHZ4" s="192"/>
      <c r="BIA4" s="192"/>
      <c r="BIB4" s="192"/>
      <c r="BIC4" s="192"/>
      <c r="BID4" s="192"/>
      <c r="BIE4" s="192"/>
      <c r="BIF4" s="192"/>
      <c r="BIG4" s="192"/>
      <c r="BIH4" s="192"/>
    </row>
    <row r="5" spans="1:1594" ht="19.5" customHeight="1">
      <c r="C5" s="131"/>
      <c r="D5" s="131"/>
      <c r="E5" s="131"/>
      <c r="F5" s="131"/>
      <c r="G5" s="131"/>
      <c r="H5" s="131"/>
      <c r="I5" s="131"/>
      <c r="J5" s="131"/>
      <c r="K5" s="131"/>
      <c r="L5" s="131"/>
      <c r="M5" s="131"/>
      <c r="N5" s="131"/>
      <c r="O5" s="131"/>
    </row>
    <row r="6" spans="1:1594" ht="28.5">
      <c r="C6" s="370" t="s">
        <v>217</v>
      </c>
      <c r="D6" s="371"/>
      <c r="E6" s="371"/>
      <c r="F6" s="371"/>
      <c r="G6" s="371"/>
      <c r="H6" s="371"/>
      <c r="I6" s="371"/>
      <c r="J6" s="371"/>
      <c r="K6" s="371"/>
      <c r="L6" s="371"/>
      <c r="M6" s="371"/>
      <c r="N6" s="371"/>
      <c r="O6" s="371"/>
      <c r="P6" s="371"/>
    </row>
    <row r="7" spans="1:1594" ht="28.5">
      <c r="C7" s="370" t="s">
        <v>218</v>
      </c>
      <c r="D7" s="371"/>
      <c r="E7" s="371"/>
      <c r="F7" s="371"/>
      <c r="G7" s="371"/>
      <c r="H7" s="371"/>
      <c r="I7" s="371"/>
      <c r="J7" s="371"/>
      <c r="K7" s="371"/>
      <c r="L7" s="371"/>
      <c r="M7" s="371"/>
      <c r="N7" s="371"/>
      <c r="O7" s="371"/>
      <c r="P7" s="371"/>
    </row>
    <row r="8" spans="1:1594" ht="28.5">
      <c r="C8" s="370" t="s">
        <v>219</v>
      </c>
      <c r="D8" s="371"/>
      <c r="E8" s="371"/>
      <c r="F8" s="371"/>
      <c r="G8" s="371"/>
      <c r="H8" s="371"/>
      <c r="I8" s="371"/>
      <c r="J8" s="371"/>
      <c r="K8" s="371"/>
      <c r="L8" s="371"/>
      <c r="M8" s="371"/>
      <c r="N8" s="371"/>
      <c r="O8" s="371"/>
      <c r="P8" s="371"/>
    </row>
    <row r="9" spans="1:1594" ht="28.5">
      <c r="C9" s="370" t="s">
        <v>220</v>
      </c>
      <c r="D9" s="371"/>
      <c r="E9" s="371"/>
      <c r="F9" s="371"/>
      <c r="G9" s="371"/>
      <c r="H9" s="371"/>
      <c r="I9" s="371"/>
      <c r="J9" s="371"/>
      <c r="K9" s="371"/>
      <c r="L9" s="371"/>
      <c r="M9" s="371"/>
      <c r="N9" s="371"/>
      <c r="O9" s="371"/>
      <c r="P9" s="371"/>
    </row>
    <row r="10" spans="1:1594" ht="28.5" customHeight="1">
      <c r="A10" s="71"/>
      <c r="C10" s="132"/>
      <c r="D10" s="132"/>
      <c r="E10" s="132"/>
      <c r="F10" s="132"/>
      <c r="G10" s="132"/>
      <c r="H10" s="132"/>
      <c r="I10" s="132"/>
      <c r="J10" s="132"/>
      <c r="K10" s="132"/>
      <c r="L10" s="132"/>
      <c r="M10" s="132"/>
      <c r="N10" s="132"/>
      <c r="O10" s="132"/>
      <c r="P10" s="194"/>
    </row>
    <row r="11" spans="1:1594" ht="28.5" customHeight="1">
      <c r="C11" s="369" t="s">
        <v>211</v>
      </c>
      <c r="D11" s="369"/>
      <c r="E11" s="369"/>
      <c r="F11" s="369"/>
      <c r="G11" s="369"/>
      <c r="H11" s="369"/>
      <c r="I11" s="369"/>
      <c r="J11" s="369"/>
      <c r="K11" s="369"/>
      <c r="L11" s="369"/>
      <c r="M11" s="369"/>
      <c r="N11" s="369"/>
      <c r="O11" s="369"/>
      <c r="P11" s="369"/>
    </row>
    <row r="12" spans="1:1594" ht="7.5" customHeight="1"/>
    <row r="13" spans="1:1594" ht="18.95" customHeight="1">
      <c r="C13" s="237" t="str">
        <f>Rel_SWOT!C25</f>
        <v>El análisis de las fuerzas</v>
      </c>
      <c r="J13" s="237" t="str">
        <f>Rel_SWOT!H25</f>
        <v>Análisis de las deficiencias</v>
      </c>
      <c r="K13" s="133"/>
      <c r="M13" s="134"/>
    </row>
    <row r="14" spans="1:1594" ht="24.95" customHeight="1" thickBot="1">
      <c r="C14" s="367" t="str">
        <f>Rel_SWOT!C27</f>
        <v>El costo es bajo y que ayuda a obtener un mayor beneficio</v>
      </c>
      <c r="D14" s="368">
        <f>Rel_SWOT!D27</f>
        <v>0</v>
      </c>
      <c r="E14" s="344">
        <f>Rel_SWOT!E27</f>
        <v>100</v>
      </c>
      <c r="F14" s="345"/>
      <c r="G14" s="345"/>
      <c r="H14" s="346"/>
      <c r="I14" s="135"/>
      <c r="J14" s="367" t="str">
        <f>Rel_SWOT!H27</f>
        <v>La ubicación geográfica es malo</v>
      </c>
      <c r="K14" s="368">
        <f>Rel_SWOT!I27</f>
        <v>0</v>
      </c>
      <c r="L14" s="344">
        <f>Rel_SWOT!J27</f>
        <v>125</v>
      </c>
      <c r="M14" s="345"/>
      <c r="N14" s="345"/>
      <c r="O14" s="346"/>
    </row>
    <row r="15" spans="1:1594" ht="24.95" customHeight="1" thickTop="1" thickBot="1">
      <c r="C15" s="367" t="str">
        <f>Rel_SWOT!C28</f>
        <v>La marca es reconocida en el mercado</v>
      </c>
      <c r="D15" s="368">
        <f>Rel_SWOT!D28</f>
        <v>0</v>
      </c>
      <c r="E15" s="344">
        <f>Rel_SWOT!E28</f>
        <v>75</v>
      </c>
      <c r="F15" s="345">
        <f>Rel_SWOT!F28</f>
        <v>0</v>
      </c>
      <c r="G15" s="345"/>
      <c r="H15" s="346"/>
      <c r="I15" s="135"/>
      <c r="J15" s="367" t="str">
        <f>Rel_SWOT!H28</f>
        <v>La alta rotación de personal</v>
      </c>
      <c r="K15" s="368">
        <f>Rel_SWOT!I28</f>
        <v>0</v>
      </c>
      <c r="L15" s="344">
        <f>Rel_SWOT!J28</f>
        <v>75</v>
      </c>
      <c r="M15" s="345">
        <f>Rel_SWOT!K28</f>
        <v>0</v>
      </c>
      <c r="N15" s="345"/>
      <c r="O15" s="346"/>
    </row>
    <row r="16" spans="1:1594" ht="24.95" customHeight="1" thickTop="1" thickBot="1">
      <c r="C16" s="367" t="str">
        <f>Rel_SWOT!C29</f>
        <v>El personal era competente y entrelazados</v>
      </c>
      <c r="D16" s="368">
        <f>Rel_SWOT!D29</f>
        <v>0</v>
      </c>
      <c r="E16" s="344">
        <f>Rel_SWOT!E29</f>
        <v>50</v>
      </c>
      <c r="F16" s="345">
        <f>Rel_SWOT!F29</f>
        <v>0</v>
      </c>
      <c r="G16" s="345"/>
      <c r="H16" s="346"/>
      <c r="I16" s="135"/>
      <c r="J16" s="367" t="str">
        <f>Rel_SWOT!H29</f>
        <v>La eficiencia operativa es un factor desfavorable</v>
      </c>
      <c r="K16" s="368">
        <f>Rel_SWOT!I29</f>
        <v>0</v>
      </c>
      <c r="L16" s="344">
        <f>Rel_SWOT!J29</f>
        <v>24</v>
      </c>
      <c r="M16" s="345">
        <f>Rel_SWOT!K29</f>
        <v>0</v>
      </c>
      <c r="N16" s="345"/>
      <c r="O16" s="346"/>
    </row>
    <row r="17" spans="3:15" ht="24.95" customHeight="1" thickTop="1" thickBot="1">
      <c r="C17" s="367" t="str">
        <f>Rel_SWOT!C30</f>
        <v>La propia tecnología es esencial para el negocio</v>
      </c>
      <c r="D17" s="368">
        <f>Rel_SWOT!D30</f>
        <v>0</v>
      </c>
      <c r="E17" s="344">
        <f>Rel_SWOT!E30</f>
        <v>12</v>
      </c>
      <c r="F17" s="345">
        <f>Rel_SWOT!F30</f>
        <v>0</v>
      </c>
      <c r="G17" s="345"/>
      <c r="H17" s="346"/>
      <c r="I17" s="135"/>
      <c r="J17" s="367" t="str">
        <f>Rel_SWOT!H30</f>
        <v>La infraestructura es inadecuada para las necesidades</v>
      </c>
      <c r="K17" s="368">
        <f>Rel_SWOT!I30</f>
        <v>0</v>
      </c>
      <c r="L17" s="344">
        <f>Rel_SWOT!J30</f>
        <v>20</v>
      </c>
      <c r="M17" s="345">
        <f>Rel_SWOT!K30</f>
        <v>0</v>
      </c>
      <c r="N17" s="345"/>
      <c r="O17" s="346"/>
    </row>
    <row r="18" spans="3:15" ht="24.95" customHeight="1" thickTop="1" thickBot="1">
      <c r="C18" s="367" t="str">
        <f>Rel_SWOT!C31</f>
        <v>El producto es de calidad</v>
      </c>
      <c r="D18" s="368">
        <f>Rel_SWOT!D31</f>
        <v>0</v>
      </c>
      <c r="E18" s="344">
        <f>Rel_SWOT!E31</f>
        <v>12</v>
      </c>
      <c r="F18" s="345">
        <f>Rel_SWOT!F31</f>
        <v>0</v>
      </c>
      <c r="G18" s="345"/>
      <c r="H18" s="346"/>
      <c r="I18" s="135"/>
      <c r="J18" s="367" t="str">
        <f>Rel_SWOT!H31</f>
        <v>No hay recursos financieros disponibles</v>
      </c>
      <c r="K18" s="368">
        <f>Rel_SWOT!I31</f>
        <v>0</v>
      </c>
      <c r="L18" s="344">
        <f>Rel_SWOT!J31</f>
        <v>20</v>
      </c>
      <c r="M18" s="345">
        <f>Rel_SWOT!K31</f>
        <v>0</v>
      </c>
      <c r="N18" s="345"/>
      <c r="O18" s="346"/>
    </row>
    <row r="19" spans="3:15" ht="15" customHeight="1" thickTop="1"/>
    <row r="20" spans="3:15" ht="18.95" customHeight="1">
      <c r="C20" s="237" t="str">
        <f>Rel_SWOT!C33</f>
        <v>Análisis de oportunidades</v>
      </c>
      <c r="J20" s="237" t="str">
        <f>Rel_SWOT!H33</f>
        <v>análisis de amenazas</v>
      </c>
      <c r="K20" s="133"/>
      <c r="M20" s="134"/>
    </row>
    <row r="21" spans="3:15" ht="24.95" customHeight="1" thickBot="1">
      <c r="C21" s="367" t="str">
        <f>Rel_SWOT!C35</f>
        <v>economía local cada vez mayor</v>
      </c>
      <c r="D21" s="368">
        <f>Rel_SWOT!D35</f>
        <v>0</v>
      </c>
      <c r="E21" s="344">
        <f>Rel_SWOT!E35</f>
        <v>64</v>
      </c>
      <c r="F21" s="345">
        <f>Rel_SWOT!F35</f>
        <v>0</v>
      </c>
      <c r="G21" s="345"/>
      <c r="H21" s="346"/>
      <c r="J21" s="367" t="str">
        <f>Rel_SWOT!H35</f>
        <v>No hay nuevos clientes que entran en el mercado</v>
      </c>
      <c r="K21" s="368">
        <f>Rel_SWOT!I35</f>
        <v>0</v>
      </c>
      <c r="L21" s="344">
        <f>Rel_SWOT!J35</f>
        <v>60</v>
      </c>
      <c r="M21" s="345">
        <f>Rel_SWOT!K35</f>
        <v>0</v>
      </c>
      <c r="N21" s="345"/>
      <c r="O21" s="346"/>
    </row>
    <row r="22" spans="3:15" ht="24.95" customHeight="1" thickTop="1" thickBot="1">
      <c r="C22" s="367" t="str">
        <f>Rel_SWOT!C36</f>
        <v>Hay recortes de impuestos esperados</v>
      </c>
      <c r="D22" s="368">
        <f>Rel_SWOT!D36</f>
        <v>0</v>
      </c>
      <c r="E22" s="344">
        <f>Rel_SWOT!E36</f>
        <v>25</v>
      </c>
      <c r="F22" s="345">
        <f>Rel_SWOT!F36</f>
        <v>0</v>
      </c>
      <c r="G22" s="345"/>
      <c r="H22" s="346"/>
      <c r="J22" s="367" t="str">
        <f>Rel_SWOT!H36</f>
        <v>Hay un número limitado de recursos esenciales</v>
      </c>
      <c r="K22" s="368">
        <f>Rel_SWOT!I36</f>
        <v>0</v>
      </c>
      <c r="L22" s="344">
        <f>Rel_SWOT!J36</f>
        <v>24</v>
      </c>
      <c r="M22" s="345">
        <f>Rel_SWOT!K36</f>
        <v>0</v>
      </c>
      <c r="N22" s="345"/>
      <c r="O22" s="346"/>
    </row>
    <row r="23" spans="3:15" ht="24.95" customHeight="1" thickTop="1" thickBot="1">
      <c r="C23" s="367" t="str">
        <f>Rel_SWOT!C37</f>
        <v>Se aprovecha de las políticas del gobierno</v>
      </c>
      <c r="D23" s="368">
        <f>Rel_SWOT!D37</f>
        <v>0</v>
      </c>
      <c r="E23" s="344">
        <f>Rel_SWOT!E37</f>
        <v>12</v>
      </c>
      <c r="F23" s="345">
        <f>Rel_SWOT!F37</f>
        <v>0</v>
      </c>
      <c r="G23" s="345"/>
      <c r="H23" s="346"/>
      <c r="J23" s="367" t="str">
        <f>Rel_SWOT!H37</f>
        <v>La falta de interés en las iniciativas sociales y medioambientales</v>
      </c>
      <c r="K23" s="368">
        <f>Rel_SWOT!I37</f>
        <v>0</v>
      </c>
      <c r="L23" s="344">
        <f>Rel_SWOT!J37</f>
        <v>20</v>
      </c>
      <c r="M23" s="345">
        <f>Rel_SWOT!K37</f>
        <v>0</v>
      </c>
      <c r="N23" s="345"/>
      <c r="O23" s="346"/>
    </row>
    <row r="24" spans="3:15" ht="24.95" customHeight="1" thickTop="1" thickBot="1">
      <c r="C24" s="367" t="str">
        <f>Rel_SWOT!C38</f>
        <v>Posibilidad de establecer asociaciones estratégicas</v>
      </c>
      <c r="D24" s="368">
        <f>Rel_SWOT!D38</f>
        <v>0</v>
      </c>
      <c r="E24" s="344">
        <f>Rel_SWOT!E38</f>
        <v>10</v>
      </c>
      <c r="F24" s="345">
        <f>Rel_SWOT!F38</f>
        <v>0</v>
      </c>
      <c r="G24" s="345"/>
      <c r="H24" s="346"/>
      <c r="J24" s="367" t="str">
        <f>Rel_SWOT!H38</f>
        <v>La empresa cuenta con disminución en el mercado</v>
      </c>
      <c r="K24" s="368">
        <f>Rel_SWOT!I38</f>
        <v>0</v>
      </c>
      <c r="L24" s="344">
        <f>Rel_SWOT!J38</f>
        <v>8</v>
      </c>
      <c r="M24" s="345">
        <f>Rel_SWOT!K38</f>
        <v>0</v>
      </c>
      <c r="N24" s="345"/>
      <c r="O24" s="346"/>
    </row>
    <row r="25" spans="3:15" ht="24.95" customHeight="1" thickTop="1" thickBot="1">
      <c r="C25" s="367" t="str">
        <f>Rel_SWOT!C39</f>
        <v>Exitem pocos competidores en el mercado</v>
      </c>
      <c r="D25" s="368">
        <f>Rel_SWOT!D39</f>
        <v>0</v>
      </c>
      <c r="E25" s="344">
        <f>Rel_SWOT!E39</f>
        <v>6</v>
      </c>
      <c r="F25" s="345">
        <f>Rel_SWOT!F39</f>
        <v>0</v>
      </c>
      <c r="G25" s="345"/>
      <c r="H25" s="346"/>
      <c r="J25" s="367" t="str">
        <f>Rel_SWOT!H39</f>
        <v>No hay nuevas líneas de productos</v>
      </c>
      <c r="K25" s="368">
        <f>Rel_SWOT!I39</f>
        <v>0</v>
      </c>
      <c r="L25" s="344">
        <f>Rel_SWOT!J39</f>
        <v>6</v>
      </c>
      <c r="M25" s="345">
        <f>Rel_SWOT!K39</f>
        <v>0</v>
      </c>
      <c r="N25" s="345"/>
      <c r="O25" s="346"/>
    </row>
    <row r="26" spans="3:15" ht="11.25" customHeight="1" thickTop="1"/>
    <row r="27" spans="3:15" ht="29.25" customHeight="1" thickBot="1">
      <c r="C27" s="238" t="s">
        <v>75</v>
      </c>
    </row>
    <row r="28" spans="3:15" ht="32.25" customHeight="1" thickTop="1">
      <c r="C28" s="196" t="str">
        <f>Rel_SWOT!C6</f>
        <v>Su contenido es</v>
      </c>
      <c r="D28" s="375" t="str">
        <f>Rel_SWOT!C9</f>
        <v>Balance - Con un escenario equilibrado vale la pena invertir más tiempo de análisis para averiguar si su enfoque es interno o externo.</v>
      </c>
      <c r="E28" s="376"/>
      <c r="F28" s="376"/>
      <c r="G28" s="376"/>
      <c r="H28" s="376"/>
      <c r="I28" s="376"/>
      <c r="J28" s="376"/>
      <c r="K28" s="376"/>
      <c r="L28" s="376"/>
      <c r="M28" s="376"/>
      <c r="N28" s="376"/>
      <c r="O28" s="377"/>
    </row>
    <row r="29" spans="3:15" ht="14.25" customHeight="1">
      <c r="C29" s="381">
        <f>Rel_SWOT!C7</f>
        <v>-5.7142857142857051E-2</v>
      </c>
      <c r="D29" s="378"/>
      <c r="E29" s="379"/>
      <c r="F29" s="379"/>
      <c r="G29" s="379"/>
      <c r="H29" s="379"/>
      <c r="I29" s="379"/>
      <c r="J29" s="379"/>
      <c r="K29" s="379"/>
      <c r="L29" s="379"/>
      <c r="M29" s="379"/>
      <c r="N29" s="379"/>
      <c r="O29" s="380"/>
    </row>
    <row r="30" spans="3:15" ht="55.5" customHeight="1" thickBot="1">
      <c r="C30" s="382"/>
      <c r="D30" s="383" t="str">
        <f>"IF = (((Forças + Oportunidades) - (Fraquezas + Ameaças)) / ((Forças + Oportunidades) + (Fraquezas + Ameaças))) x 2
" &amp;
"IF = (((" &amp; Forças!G35 &amp; " + " &amp; Oportunidades!G35 &amp; ") - (" &amp; Fraquezas!G35 &amp; " + " &amp; Ameaças!G35 &amp; ")) / ((" &amp; Forças!G35 &amp; " + " &amp; Oportunidades!G35 &amp; ") + (" &amp; Fraquezas!G35 &amp; " + " &amp; Ameaças!G35 &amp; "))) x 2   ►   " &amp; "(((" &amp; Forças!G35  +  Oportunidades!G35 &amp; ") - (" &amp; Fraquezas!G35  +  Ameaças!G35 &amp; ")) / ((" &amp; Forças!G35  + Oportunidades!G35 &amp; ") + (" &amp; Fraquezas!G35  +  Ameaças!G35 &amp; "))) x 2   ►   " &amp; "((" &amp; (Forças!G35  +  Oportunidades!G35)  -  (Fraquezas!G35  +  Ameaças!G35) &amp; ") / (" &amp; Forças!G35  + Oportunidades!G35  +  Fraquezas!G35  +  Ameaças!G35 &amp; ")) x 2   ►   " &amp; "(" &amp; ROUND(((Forças!G35  +  Oportunidades!G35)  -  (Fraquezas!G35  +  Ameaças!G35) ) / ( Forças!G35  + Oportunidades!G35  +  Fraquezas!G35  +  Ameaças!G35 ),4) &amp; ") x 2   =   " &amp; ROUND(ROUND(((Forças!G35  +  Oportunidades!G35)  -  (Fraquezas!G35  +  Ameaças!G35) ) / ( Forças!G35  + Oportunidades!G35  +  Fraquezas!G35  +  Ameaças!G35 ),4)*2*100,0) &amp; "%"</f>
        <v>IF = (((Forças + Oportunidades) - (Fraquezas + Ameaças)) / ((Forças + Oportunidades) + (Fraquezas + Ameaças))) x 2
IF = (((257 + 117) - (278 + 118)) / ((257 + 117) + (278 + 118))) x 2   ►   (((374) - (396)) / ((374) + (396))) x 2   ►   ((-22) / (770)) x 2   ►   (-0.0286) x 2   =   -6%</v>
      </c>
      <c r="E30" s="384"/>
      <c r="F30" s="384"/>
      <c r="G30" s="384"/>
      <c r="H30" s="384"/>
      <c r="I30" s="384"/>
      <c r="J30" s="384"/>
      <c r="K30" s="384"/>
      <c r="L30" s="384"/>
      <c r="M30" s="384"/>
      <c r="N30" s="384"/>
      <c r="O30" s="385"/>
    </row>
    <row r="31" spans="3:15" ht="15" customHeight="1" thickTop="1"/>
    <row r="32" spans="3:15" ht="29.25" customHeight="1" thickBot="1">
      <c r="C32" s="238" t="s">
        <v>76</v>
      </c>
    </row>
    <row r="33" spans="3:16" ht="48" customHeight="1" thickTop="1" thickBot="1">
      <c r="C33" s="239" t="str">
        <f>Rel_SWOT!C14</f>
        <v>fuerzas</v>
      </c>
      <c r="D33" s="136">
        <f>Rel_SWOT!D14</f>
        <v>0.33376623376623377</v>
      </c>
      <c r="E33" s="349" t="str">
        <f>Rel_SWOT!E14</f>
        <v>Suas forças estão mais baixas que as suas fraquezas, que tal pensar em planos de ação para ter notas melhores em relação à esse item?</v>
      </c>
      <c r="F33" s="350"/>
      <c r="G33" s="350"/>
      <c r="H33" s="350"/>
      <c r="I33" s="350"/>
      <c r="J33" s="350"/>
      <c r="K33" s="350"/>
      <c r="L33" s="350"/>
      <c r="M33" s="350"/>
      <c r="N33" s="350"/>
      <c r="O33" s="350"/>
    </row>
    <row r="34" spans="3:16" ht="48" customHeight="1" thickTop="1" thickBot="1">
      <c r="C34" s="239" t="str">
        <f>Rel_SWOT!C15</f>
        <v>debilidades</v>
      </c>
      <c r="D34" s="137">
        <f>Rel_SWOT!D15</f>
        <v>0.36103896103896105</v>
      </c>
      <c r="E34" s="347" t="str">
        <f>Rel_SWOT!E15</f>
        <v>Suas fraquezas estão maiores que as suas forças, esse é um sinal de alerta clássico que existem pontos de melhoria na sua empresa, crie planos de ação para reduzir estas fraquezas.</v>
      </c>
      <c r="F34" s="348"/>
      <c r="G34" s="348"/>
      <c r="H34" s="348"/>
      <c r="I34" s="348"/>
      <c r="J34" s="348"/>
      <c r="K34" s="348"/>
      <c r="L34" s="348"/>
      <c r="M34" s="348"/>
      <c r="N34" s="348"/>
      <c r="O34" s="348"/>
    </row>
    <row r="35" spans="3:16" ht="48" customHeight="1" thickTop="1" thickBot="1">
      <c r="C35" s="239" t="str">
        <f>Rel_SWOT!C16</f>
        <v>oportunidades</v>
      </c>
      <c r="D35" s="136">
        <f>Rel_SWOT!D16</f>
        <v>0.15194805194805194</v>
      </c>
      <c r="E35" s="347" t="str">
        <f>Rel_SWOT!E16</f>
        <v>Suas opotunidades estão mais baixas do que suas ameaças, vale a pena pensar em planos de ação para reduzir as ameaças.</v>
      </c>
      <c r="F35" s="348"/>
      <c r="G35" s="348"/>
      <c r="H35" s="348"/>
      <c r="I35" s="348"/>
      <c r="J35" s="348"/>
      <c r="K35" s="348"/>
      <c r="L35" s="348"/>
      <c r="M35" s="348"/>
      <c r="N35" s="348"/>
      <c r="O35" s="348"/>
    </row>
    <row r="36" spans="3:16" ht="48" customHeight="1" thickTop="1" thickBot="1">
      <c r="C36" s="239" t="str">
        <f>Rel_SWOT!C17</f>
        <v>amenazas</v>
      </c>
      <c r="D36" s="137">
        <f>Rel_SWOT!D17</f>
        <v>0.15324675324675324</v>
      </c>
      <c r="E36" s="347" t="str">
        <f>Rel_SWOT!E17</f>
        <v>Suas ameaças estão maiores ou iguais as oportunidades, você precisa pensar em planos de ação para diminuir os riscos delas acontecerem o quanto antes.</v>
      </c>
      <c r="F36" s="348"/>
      <c r="G36" s="348"/>
      <c r="H36" s="348"/>
      <c r="I36" s="348"/>
      <c r="J36" s="348"/>
      <c r="K36" s="348"/>
      <c r="L36" s="348"/>
      <c r="M36" s="348"/>
      <c r="N36" s="348"/>
      <c r="O36" s="348"/>
    </row>
    <row r="37" spans="3:16" ht="15" customHeight="1" thickTop="1"/>
    <row r="38" spans="3:16" ht="29.25" customHeight="1" thickBot="1">
      <c r="C38" s="238" t="str">
        <f>Rel_SWOT!C18</f>
        <v>visión general de los factores internos y externos</v>
      </c>
      <c r="D38" s="131"/>
      <c r="E38" s="131"/>
      <c r="F38" s="131"/>
      <c r="G38" s="131"/>
      <c r="H38" s="131"/>
      <c r="I38" s="131"/>
      <c r="J38" s="238" t="s">
        <v>247</v>
      </c>
    </row>
    <row r="39" spans="3:16" ht="60" customHeight="1" thickTop="1" thickBot="1">
      <c r="C39" s="239" t="str">
        <f>Rel_SWOT!C20</f>
        <v>fuerzas</v>
      </c>
      <c r="D39" s="362">
        <f>Rel_SWOT!D20</f>
        <v>257</v>
      </c>
      <c r="E39" s="363"/>
      <c r="F39" s="363"/>
      <c r="G39" s="363"/>
      <c r="H39" s="364"/>
    </row>
    <row r="40" spans="3:16" ht="60" customHeight="1" thickTop="1" thickBot="1">
      <c r="C40" s="239" t="str">
        <f>Rel_SWOT!C21</f>
        <v>debilidades</v>
      </c>
      <c r="D40" s="353">
        <f>Rel_SWOT!D21</f>
        <v>278</v>
      </c>
      <c r="E40" s="354">
        <f>Rel_SWOT!E21</f>
        <v>0</v>
      </c>
      <c r="F40" s="354">
        <f>Rel_SWOT!F21</f>
        <v>0</v>
      </c>
      <c r="G40" s="354"/>
      <c r="H40" s="355"/>
    </row>
    <row r="41" spans="3:16" ht="60" customHeight="1" thickTop="1" thickBot="1">
      <c r="C41" s="239" t="str">
        <f>Rel_SWOT!C22</f>
        <v>oportunidades</v>
      </c>
      <c r="D41" s="353">
        <f>Rel_SWOT!D22</f>
        <v>117</v>
      </c>
      <c r="E41" s="354">
        <f>Rel_SWOT!E22</f>
        <v>0</v>
      </c>
      <c r="F41" s="354">
        <f>Rel_SWOT!F22</f>
        <v>0</v>
      </c>
      <c r="G41" s="354"/>
      <c r="H41" s="355"/>
    </row>
    <row r="42" spans="3:16" ht="60" customHeight="1" thickTop="1" thickBot="1">
      <c r="C42" s="239" t="str">
        <f>Rel_SWOT!C23</f>
        <v>amenazas</v>
      </c>
      <c r="D42" s="356">
        <f>Rel_SWOT!D23</f>
        <v>118</v>
      </c>
      <c r="E42" s="357">
        <f>Rel_SWOT!E23</f>
        <v>0</v>
      </c>
      <c r="F42" s="357">
        <f>Rel_SWOT!F23</f>
        <v>0</v>
      </c>
      <c r="G42" s="357"/>
      <c r="H42" s="358"/>
    </row>
    <row r="43" spans="3:16" ht="15" customHeight="1" thickTop="1"/>
    <row r="44" spans="3:16" ht="28.5" customHeight="1">
      <c r="C44" s="369" t="s">
        <v>212</v>
      </c>
      <c r="D44" s="369"/>
      <c r="E44" s="369"/>
      <c r="F44" s="369"/>
      <c r="G44" s="369"/>
      <c r="H44" s="369"/>
      <c r="I44" s="369"/>
      <c r="J44" s="369"/>
      <c r="K44" s="369"/>
      <c r="L44" s="369"/>
      <c r="M44" s="369"/>
      <c r="N44" s="369"/>
      <c r="O44" s="369"/>
      <c r="P44" s="369"/>
    </row>
    <row r="45" spans="3:16" ht="17.25" customHeight="1" thickBot="1"/>
    <row r="46" spans="3:16" ht="54.95" customHeight="1" thickTop="1" thickBot="1">
      <c r="C46" s="372" t="str">
        <f>Rel_PA!C5</f>
        <v>Você definiu planos de ação para 11 de 20 dos principais itens da sua SWOT</v>
      </c>
      <c r="D46" s="372"/>
      <c r="E46" s="373">
        <f>Rel_PA!E5</f>
        <v>0.55000000000000004</v>
      </c>
      <c r="F46" s="374"/>
      <c r="G46" s="359" t="str">
        <f>Rel_PA!F5</f>
        <v>No está mal, pero se debe tener cuidado. Si usted busca mejores resultados en su negocio, puede que tenga que actuar en más artículos que crean aún más los planes de acción!</v>
      </c>
      <c r="H46" s="360"/>
      <c r="I46" s="360"/>
      <c r="J46" s="360"/>
      <c r="K46" s="360"/>
      <c r="L46" s="360"/>
      <c r="M46" s="360"/>
      <c r="N46" s="360"/>
      <c r="O46" s="361"/>
    </row>
    <row r="47" spans="3:16" s="71" customFormat="1" ht="19.5" customHeight="1" thickTop="1">
      <c r="C47" s="71">
        <f t="array" ref="C47">SUM(IFERROR(1/COUNTIF(PA!$E$5:$E$104,PA!$E$5:$E$104),0))</f>
        <v>12</v>
      </c>
      <c r="D47" s="71">
        <f>20-COUNTBLANK('Matriz SWOT'!J5:J24)</f>
        <v>20</v>
      </c>
    </row>
    <row r="48" spans="3:16" ht="32.25" customHeight="1">
      <c r="C48" s="351" t="s">
        <v>136</v>
      </c>
      <c r="D48" s="352"/>
      <c r="E48" s="138"/>
      <c r="J48" s="351" t="s">
        <v>221</v>
      </c>
      <c r="K48" s="352"/>
    </row>
    <row r="49" spans="3:35" ht="32.25" customHeight="1" thickBot="1">
      <c r="C49" s="227" t="s">
        <v>134</v>
      </c>
      <c r="D49" s="344">
        <f ca="1">Rel_PA!S7</f>
        <v>0</v>
      </c>
      <c r="E49" s="345"/>
      <c r="F49" s="345"/>
      <c r="G49" s="346"/>
      <c r="J49" s="227" t="s">
        <v>222</v>
      </c>
      <c r="K49" s="344">
        <f ca="1">Rel_PA!S3</f>
        <v>0</v>
      </c>
      <c r="L49" s="345"/>
      <c r="M49" s="345"/>
      <c r="N49" s="346"/>
    </row>
    <row r="50" spans="3:35" ht="32.25" customHeight="1" thickTop="1" thickBot="1">
      <c r="C50" s="227" t="s">
        <v>135</v>
      </c>
      <c r="D50" s="344">
        <f ca="1">Rel_PA!S8</f>
        <v>0</v>
      </c>
      <c r="E50" s="345"/>
      <c r="F50" s="345"/>
      <c r="G50" s="346"/>
      <c r="J50" s="227" t="s">
        <v>137</v>
      </c>
      <c r="K50" s="344">
        <f ca="1">Rel_PA!S4</f>
        <v>0</v>
      </c>
      <c r="L50" s="345"/>
      <c r="M50" s="345"/>
      <c r="N50" s="346"/>
    </row>
    <row r="51" spans="3:35" ht="32.25" customHeight="1" thickTop="1" thickBot="1">
      <c r="C51" s="227" t="s">
        <v>131</v>
      </c>
      <c r="D51" s="344">
        <f ca="1">Rel_PA!S9</f>
        <v>0</v>
      </c>
      <c r="E51" s="345"/>
      <c r="F51" s="345"/>
      <c r="G51" s="346"/>
    </row>
    <row r="52" spans="3:35" ht="32.25" customHeight="1" thickTop="1" thickBot="1">
      <c r="C52" s="227" t="s">
        <v>132</v>
      </c>
      <c r="D52" s="344">
        <f ca="1">Rel_PA!S10</f>
        <v>0</v>
      </c>
      <c r="E52" s="345"/>
      <c r="F52" s="345"/>
      <c r="G52" s="346"/>
    </row>
    <row r="53" spans="3:35" ht="32.25" customHeight="1" thickTop="1" thickBot="1">
      <c r="C53" s="227" t="s">
        <v>137</v>
      </c>
      <c r="D53" s="344">
        <f ca="1">Rel_PA!S11</f>
        <v>0</v>
      </c>
      <c r="E53" s="345"/>
      <c r="F53" s="345"/>
      <c r="G53" s="346"/>
    </row>
    <row r="54" spans="3:35" ht="19.5" customHeight="1" thickTop="1"/>
    <row r="55" spans="3:35" ht="32.25" customHeight="1" thickBot="1">
      <c r="C55" s="351" t="s">
        <v>248</v>
      </c>
      <c r="D55" s="352"/>
      <c r="E55" s="351"/>
      <c r="F55" s="352"/>
      <c r="G55" s="351"/>
      <c r="H55" s="352"/>
      <c r="I55" s="351"/>
      <c r="J55" s="352"/>
      <c r="K55" s="138"/>
      <c r="L55" s="138"/>
      <c r="M55" s="138"/>
      <c r="N55" s="138"/>
    </row>
    <row r="56" spans="3:35" ht="32.25" customHeight="1" thickTop="1" thickBot="1">
      <c r="C56" s="139"/>
      <c r="D56" s="392" t="s">
        <v>142</v>
      </c>
      <c r="E56" s="392"/>
      <c r="F56" s="386" t="s">
        <v>223</v>
      </c>
      <c r="G56" s="386"/>
      <c r="H56" s="386" t="s">
        <v>137</v>
      </c>
      <c r="I56" s="386"/>
      <c r="J56" s="139"/>
      <c r="K56" s="138"/>
      <c r="L56" s="138"/>
      <c r="M56" s="138"/>
      <c r="N56" s="138"/>
    </row>
    <row r="57" spans="3:35" ht="32.25" customHeight="1" thickTop="1" thickBot="1">
      <c r="C57" s="227" t="str">
        <f>AF58</f>
        <v>finanzas</v>
      </c>
      <c r="D57" s="387">
        <f>AG58</f>
        <v>3</v>
      </c>
      <c r="E57" s="388"/>
      <c r="F57" s="389">
        <f ca="1">AH58</f>
        <v>0</v>
      </c>
      <c r="G57" s="343"/>
      <c r="H57" s="343">
        <f ca="1">AI58</f>
        <v>3</v>
      </c>
      <c r="I57" s="343"/>
      <c r="AA57" s="71" t="s">
        <v>164</v>
      </c>
      <c r="AB57" s="71" t="s">
        <v>143</v>
      </c>
      <c r="AC57" s="71" t="s">
        <v>165</v>
      </c>
    </row>
    <row r="58" spans="3:35" ht="32.25" customHeight="1" thickTop="1" thickBot="1">
      <c r="C58" s="227" t="str">
        <f t="shared" ref="C58:C61" si="0">AF59</f>
        <v>comercial</v>
      </c>
      <c r="D58" s="387">
        <f t="shared" ref="D58:D61" si="1">AG59</f>
        <v>3</v>
      </c>
      <c r="E58" s="388"/>
      <c r="F58" s="389">
        <f t="shared" ref="F58:F61" ca="1" si="2">AH59</f>
        <v>0</v>
      </c>
      <c r="G58" s="343"/>
      <c r="H58" s="343">
        <f t="shared" ref="H58:H61" ca="1" si="3">AI59</f>
        <v>3</v>
      </c>
      <c r="I58" s="343"/>
      <c r="V58" s="71">
        <f t="shared" ref="V58:V61" si="4">IF(Z58="","",AA58+Y58)</f>
        <v>2.0002</v>
      </c>
      <c r="W58" s="71">
        <f t="shared" ref="W58:W61" ca="1" si="5">IF(Z58="","",AB58+Y58)</f>
        <v>2.0000000000000001E-4</v>
      </c>
      <c r="X58" s="71">
        <f t="shared" ref="X58:X61" ca="1" si="6">IF(Z58="","",AC58+Y58)</f>
        <v>2.0002</v>
      </c>
      <c r="Y58" s="71">
        <v>2.0000000000000001E-4</v>
      </c>
      <c r="Z58" s="71" t="str">
        <f>IF(Áreas!C5=0,"",Áreas!C5)</f>
        <v>mercadeo</v>
      </c>
      <c r="AA58" s="71">
        <f>IF($Z58="","",COUNTIF(PA!$G$5:$G$104,$Z58))</f>
        <v>2</v>
      </c>
      <c r="AB58" s="71">
        <f ca="1">IF($Z58="","",COUNTIFS(PA!$G$5:$G$104,$Z58,PA!$K$5:$K$104,"&lt;&gt;Atrasado"))</f>
        <v>0</v>
      </c>
      <c r="AC58" s="71">
        <f ca="1">IF($Z58="","",COUNTIFS(PA!$G$5:$G$104,$Z58,PA!$K$5:$K$104,"=Atrasado"))</f>
        <v>2</v>
      </c>
      <c r="AE58" s="71">
        <v>1</v>
      </c>
      <c r="AF58" s="71" t="str">
        <f>VLOOKUP(LARGE($V$58:$V$77,AE58),$V$58:$Z$77,5,FALSE)</f>
        <v>finanzas</v>
      </c>
      <c r="AG58" s="71">
        <f>VLOOKUP(AF58,$Z$58:$AC$77,2,FALSE)</f>
        <v>3</v>
      </c>
      <c r="AH58" s="71">
        <f ca="1">VLOOKUP(AF58,$Z$58:$AC$77,3,FALSE)</f>
        <v>0</v>
      </c>
      <c r="AI58" s="71">
        <f ca="1">VLOOKUP(AF58,$Z$58:$AC$77,4,FALSE)</f>
        <v>3</v>
      </c>
    </row>
    <row r="59" spans="3:35" ht="32.25" customHeight="1" thickTop="1" thickBot="1">
      <c r="C59" s="227" t="str">
        <f t="shared" si="0"/>
        <v>Recursos humanos</v>
      </c>
      <c r="D59" s="387">
        <f t="shared" si="1"/>
        <v>3</v>
      </c>
      <c r="E59" s="388"/>
      <c r="F59" s="389">
        <f t="shared" ca="1" si="2"/>
        <v>0</v>
      </c>
      <c r="G59" s="343"/>
      <c r="H59" s="343">
        <f t="shared" ca="1" si="3"/>
        <v>3</v>
      </c>
      <c r="I59" s="343"/>
      <c r="V59" s="71">
        <f t="shared" si="4"/>
        <v>3.0001899999999999</v>
      </c>
      <c r="W59" s="71">
        <f t="shared" ca="1" si="5"/>
        <v>1.9000000000000001E-4</v>
      </c>
      <c r="X59" s="71">
        <f t="shared" ca="1" si="6"/>
        <v>3.0001899999999999</v>
      </c>
      <c r="Y59" s="71">
        <v>1.9000000000000001E-4</v>
      </c>
      <c r="Z59" s="71" t="str">
        <f>IF(Áreas!C6=0,"",Áreas!C6)</f>
        <v>finanzas</v>
      </c>
      <c r="AA59" s="71">
        <f>IF($Z59="","",COUNTIF(PA!$G$5:$G$104,$Z59))</f>
        <v>3</v>
      </c>
      <c r="AB59" s="71">
        <f ca="1">IF($Z59="","",COUNTIFS(PA!$G$5:$G$104,$Z59,PA!$K$5:$K$104,"&lt;&gt;Atrasado"))</f>
        <v>0</v>
      </c>
      <c r="AC59" s="71">
        <f ca="1">IF($Z59="","",COUNTIFS(PA!$G$5:$G$104,$Z59,PA!$K$5:$K$104,"=Atrasado"))</f>
        <v>3</v>
      </c>
      <c r="AE59" s="71">
        <v>2</v>
      </c>
      <c r="AF59" s="71" t="str">
        <f t="shared" ref="AF59:AF62" si="7">VLOOKUP(LARGE($V$58:$V$77,AE59),$V$58:$Z$77,5,FALSE)</f>
        <v>comercial</v>
      </c>
      <c r="AG59" s="71">
        <f t="shared" ref="AG59:AG62" si="8">VLOOKUP(AF59,$Z$58:$AC$77,2,FALSE)</f>
        <v>3</v>
      </c>
      <c r="AH59" s="71">
        <f t="shared" ref="AH59:AH62" ca="1" si="9">VLOOKUP(AF59,$Z$58:$AC$77,3,FALSE)</f>
        <v>0</v>
      </c>
      <c r="AI59" s="71">
        <f t="shared" ref="AI59:AI62" ca="1" si="10">VLOOKUP(AF59,$Z$58:$AC$77,4,FALSE)</f>
        <v>3</v>
      </c>
    </row>
    <row r="60" spans="3:35" ht="32.25" customHeight="1" thickTop="1" thickBot="1">
      <c r="C60" s="227" t="str">
        <f t="shared" si="0"/>
        <v>mercadeo</v>
      </c>
      <c r="D60" s="387">
        <f t="shared" si="1"/>
        <v>2</v>
      </c>
      <c r="E60" s="388"/>
      <c r="F60" s="389">
        <f t="shared" ca="1" si="2"/>
        <v>0</v>
      </c>
      <c r="G60" s="343"/>
      <c r="H60" s="343">
        <f t="shared" ca="1" si="3"/>
        <v>2</v>
      </c>
      <c r="I60" s="343"/>
      <c r="V60" s="71">
        <f t="shared" si="4"/>
        <v>3.0001799999999998</v>
      </c>
      <c r="W60" s="71">
        <f t="shared" ca="1" si="5"/>
        <v>1.8000000000000001E-4</v>
      </c>
      <c r="X60" s="71">
        <f t="shared" ca="1" si="6"/>
        <v>3.0001799999999998</v>
      </c>
      <c r="Y60" s="71">
        <v>1.8000000000000001E-4</v>
      </c>
      <c r="Z60" s="71" t="str">
        <f>IF(Áreas!C7=0,"",Áreas!C7)</f>
        <v>comercial</v>
      </c>
      <c r="AA60" s="71">
        <f>IF($Z60="","",COUNTIF(PA!$G$5:$G$104,$Z60))</f>
        <v>3</v>
      </c>
      <c r="AB60" s="71">
        <f ca="1">IF($Z60="","",COUNTIFS(PA!$G$5:$G$104,$Z60,PA!$K$5:$K$104,"&lt;&gt;Atrasado"))</f>
        <v>0</v>
      </c>
      <c r="AC60" s="71">
        <f ca="1">IF($Z60="","",COUNTIFS(PA!$G$5:$G$104,$Z60,PA!$K$5:$K$104,"=Atrasado"))</f>
        <v>3</v>
      </c>
      <c r="AE60" s="71">
        <v>3</v>
      </c>
      <c r="AF60" s="71" t="str">
        <f t="shared" si="7"/>
        <v>Recursos humanos</v>
      </c>
      <c r="AG60" s="71">
        <f t="shared" si="8"/>
        <v>3</v>
      </c>
      <c r="AH60" s="71">
        <f t="shared" ca="1" si="9"/>
        <v>0</v>
      </c>
      <c r="AI60" s="71">
        <f t="shared" ca="1" si="10"/>
        <v>3</v>
      </c>
    </row>
    <row r="61" spans="3:35" ht="32.25" customHeight="1" thickTop="1" thickBot="1">
      <c r="C61" s="227" t="str">
        <f t="shared" si="0"/>
        <v>tecnología</v>
      </c>
      <c r="D61" s="387">
        <f t="shared" si="1"/>
        <v>1</v>
      </c>
      <c r="E61" s="388"/>
      <c r="F61" s="389">
        <f t="shared" ca="1" si="2"/>
        <v>0</v>
      </c>
      <c r="G61" s="343"/>
      <c r="H61" s="343">
        <f t="shared" ca="1" si="3"/>
        <v>1</v>
      </c>
      <c r="I61" s="343"/>
      <c r="V61" s="71">
        <f t="shared" si="4"/>
        <v>3.0001699999999998</v>
      </c>
      <c r="W61" s="71">
        <f t="shared" ca="1" si="5"/>
        <v>1.7000000000000001E-4</v>
      </c>
      <c r="X61" s="71">
        <f t="shared" ca="1" si="6"/>
        <v>3.0001699999999998</v>
      </c>
      <c r="Y61" s="71">
        <v>1.7000000000000001E-4</v>
      </c>
      <c r="Z61" s="71" t="str">
        <f>IF(Áreas!C8=0,"",Áreas!C8)</f>
        <v>Recursos humanos</v>
      </c>
      <c r="AA61" s="71">
        <f>IF($Z61="","",COUNTIF(PA!$G$5:$G$104,$Z61))</f>
        <v>3</v>
      </c>
      <c r="AB61" s="71">
        <f ca="1">IF($Z61="","",COUNTIFS(PA!$G$5:$G$104,$Z61,PA!$K$5:$K$104,"&lt;&gt;Atrasado"))</f>
        <v>0</v>
      </c>
      <c r="AC61" s="71">
        <f ca="1">IF($Z61="","",COUNTIFS(PA!$G$5:$G$104,$Z61,PA!$K$5:$K$104,"=Atrasado"))</f>
        <v>3</v>
      </c>
      <c r="AE61" s="71">
        <v>4</v>
      </c>
      <c r="AF61" s="71" t="str">
        <f t="shared" si="7"/>
        <v>mercadeo</v>
      </c>
      <c r="AG61" s="71">
        <f t="shared" si="8"/>
        <v>2</v>
      </c>
      <c r="AH61" s="71">
        <f t="shared" ca="1" si="9"/>
        <v>0</v>
      </c>
      <c r="AI61" s="71">
        <f t="shared" ca="1" si="10"/>
        <v>2</v>
      </c>
    </row>
    <row r="62" spans="3:35" ht="15" customHeight="1" thickTop="1">
      <c r="V62" s="71">
        <f t="shared" ref="V62:V77" si="11">IF(Z62="","",AA62+Y62)</f>
        <v>1.0001599999999999</v>
      </c>
      <c r="W62" s="71">
        <f t="shared" ref="W62:W77" ca="1" si="12">IF(Z62="","",AB62+Y62)</f>
        <v>1.6000000000000001E-4</v>
      </c>
      <c r="X62" s="71">
        <f t="shared" ref="X62:X77" ca="1" si="13">IF(Z62="","",AC62+Y62)</f>
        <v>1.0001599999999999</v>
      </c>
      <c r="Y62" s="71">
        <v>1.6000000000000001E-4</v>
      </c>
      <c r="Z62" s="71" t="str">
        <f>IF(Áreas!C9=0,"",Áreas!C9)</f>
        <v>tecnología</v>
      </c>
      <c r="AA62" s="71">
        <f>IF($Z62="","",COUNTIF(PA!$G$5:$G$104,$Z62))</f>
        <v>1</v>
      </c>
      <c r="AB62" s="71">
        <f ca="1">IF($Z62="","",COUNTIFS(PA!$G$5:$G$104,$Z62,PA!$K$5:$K$104,"&lt;&gt;Atrasado"))</f>
        <v>0</v>
      </c>
      <c r="AC62" s="71">
        <f ca="1">IF($Z62="","",COUNTIFS(PA!$G$5:$G$104,$Z62,PA!$K$5:$K$104,"=Atrasado"))</f>
        <v>1</v>
      </c>
      <c r="AE62" s="71">
        <v>5</v>
      </c>
      <c r="AF62" s="71" t="str">
        <f t="shared" si="7"/>
        <v>tecnología</v>
      </c>
      <c r="AG62" s="71">
        <f t="shared" si="8"/>
        <v>1</v>
      </c>
      <c r="AH62" s="71">
        <f t="shared" ca="1" si="9"/>
        <v>0</v>
      </c>
      <c r="AI62" s="71">
        <f t="shared" ca="1" si="10"/>
        <v>1</v>
      </c>
    </row>
    <row r="63" spans="3:35" ht="28.5" customHeight="1">
      <c r="C63" s="369" t="s">
        <v>224</v>
      </c>
      <c r="D63" s="369"/>
      <c r="E63" s="369"/>
      <c r="F63" s="369"/>
      <c r="G63" s="369"/>
      <c r="H63" s="369"/>
      <c r="I63" s="369"/>
      <c r="J63" s="369"/>
      <c r="K63" s="369"/>
      <c r="L63" s="369"/>
      <c r="M63" s="369"/>
      <c r="N63" s="369"/>
      <c r="O63" s="369"/>
      <c r="P63" s="369"/>
      <c r="V63" s="71">
        <f t="shared" si="11"/>
        <v>1.4999999999999999E-4</v>
      </c>
      <c r="W63" s="71">
        <f t="shared" si="12"/>
        <v>1.4999999999999999E-4</v>
      </c>
      <c r="X63" s="71">
        <f t="shared" si="13"/>
        <v>1.4999999999999999E-4</v>
      </c>
      <c r="Y63" s="71">
        <v>1.4999999999999999E-4</v>
      </c>
      <c r="Z63" s="71" t="str">
        <f>IF(Áreas!C10=0,"",Áreas!C10)</f>
        <v>-</v>
      </c>
      <c r="AA63" s="71">
        <f>IF($Z63="","",COUNTIF(PA!$G$5:$G$104,$Z63))</f>
        <v>0</v>
      </c>
      <c r="AB63" s="71">
        <f>IF($Z63="","",COUNTIFS(PA!$G$5:$G$104,$Z63,PA!$K$5:$K$104,"&lt;&gt;Atrasado"))</f>
        <v>0</v>
      </c>
      <c r="AC63" s="71">
        <f>IF($Z63="","",COUNTIFS(PA!$G$5:$G$104,$Z63,PA!$K$5:$K$104,"=Atrasado"))</f>
        <v>0</v>
      </c>
    </row>
    <row r="64" spans="3:35" ht="17.25" customHeight="1" thickBot="1">
      <c r="V64" s="71">
        <f t="shared" si="11"/>
        <v>1.3999999999999999E-4</v>
      </c>
      <c r="W64" s="71">
        <f t="shared" si="12"/>
        <v>1.3999999999999999E-4</v>
      </c>
      <c r="X64" s="71">
        <f t="shared" si="13"/>
        <v>1.3999999999999999E-4</v>
      </c>
      <c r="Y64" s="71">
        <v>1.3999999999999999E-4</v>
      </c>
      <c r="Z64" s="71" t="str">
        <f>IF(Áreas!C11=0,"",Áreas!C11)</f>
        <v>-</v>
      </c>
      <c r="AA64" s="71">
        <f>IF($Z64="","",COUNTIF(PA!$G$5:$G$104,$Z64))</f>
        <v>0</v>
      </c>
      <c r="AB64" s="71">
        <f>IF($Z64="","",COUNTIFS(PA!$G$5:$G$104,$Z64,PA!$K$5:$K$104,"&lt;&gt;Atrasado"))</f>
        <v>0</v>
      </c>
      <c r="AC64" s="71">
        <f>IF($Z64="","",COUNTIFS(PA!$G$5:$G$104,$Z64,PA!$K$5:$K$104,"=Atrasado"))</f>
        <v>0</v>
      </c>
    </row>
    <row r="65" spans="3:29" ht="32.25" customHeight="1" thickTop="1" thickBot="1">
      <c r="C65" s="240" t="s">
        <v>166</v>
      </c>
      <c r="D65" s="390" t="s">
        <v>225</v>
      </c>
      <c r="E65" s="390"/>
      <c r="F65" s="390" t="s">
        <v>143</v>
      </c>
      <c r="G65" s="390"/>
      <c r="H65" s="390" t="s">
        <v>144</v>
      </c>
      <c r="I65" s="390"/>
      <c r="J65" s="390"/>
      <c r="V65" s="71">
        <f t="shared" si="11"/>
        <v>1.2999999999999999E-4</v>
      </c>
      <c r="W65" s="71">
        <f t="shared" si="12"/>
        <v>1.2999999999999999E-4</v>
      </c>
      <c r="X65" s="71">
        <f t="shared" si="13"/>
        <v>1.2999999999999999E-4</v>
      </c>
      <c r="Y65" s="71">
        <v>1.2999999999999999E-4</v>
      </c>
      <c r="Z65" s="71" t="str">
        <f>IF(Áreas!C12=0,"",Áreas!C12)</f>
        <v>-</v>
      </c>
      <c r="AA65" s="71">
        <f>IF($Z65="","",COUNTIF(PA!$G$5:$G$104,$Z65))</f>
        <v>0</v>
      </c>
      <c r="AB65" s="71">
        <f>IF($Z65="","",COUNTIFS(PA!$G$5:$G$104,$Z65,PA!$K$5:$K$104,"&lt;&gt;Atrasado"))</f>
        <v>0</v>
      </c>
      <c r="AC65" s="71">
        <f>IF($Z65="","",COUNTIFS(PA!$G$5:$G$104,$Z65,PA!$K$5:$K$104,"=Atrasado"))</f>
        <v>0</v>
      </c>
    </row>
    <row r="66" spans="3:29" ht="30" customHeight="1" thickTop="1" thickBot="1">
      <c r="C66" s="241" t="str">
        <f>IF(APA!C5=0,"",APA!C5)</f>
        <v>mercadeo</v>
      </c>
      <c r="D66" s="391">
        <f ca="1">APA!I5</f>
        <v>0</v>
      </c>
      <c r="E66" s="391"/>
      <c r="F66" s="391">
        <f ca="1">APA!J5</f>
        <v>0</v>
      </c>
      <c r="G66" s="391"/>
      <c r="H66" s="393" t="str">
        <f ca="1">IF(C66&lt;&gt;"",APA!K5,"")</f>
        <v>Sem planos de ação</v>
      </c>
      <c r="I66" s="393"/>
      <c r="J66" s="393"/>
      <c r="V66" s="71">
        <f t="shared" si="11"/>
        <v>1.2E-4</v>
      </c>
      <c r="W66" s="71">
        <f t="shared" si="12"/>
        <v>1.2E-4</v>
      </c>
      <c r="X66" s="71">
        <f t="shared" si="13"/>
        <v>1.2E-4</v>
      </c>
      <c r="Y66" s="71">
        <v>1.2E-4</v>
      </c>
      <c r="Z66" s="71" t="str">
        <f>IF(Áreas!C13=0,"",Áreas!C13)</f>
        <v>-</v>
      </c>
      <c r="AA66" s="71">
        <f>IF($Z66="","",COUNTIF(PA!$G$5:$G$104,$Z66))</f>
        <v>0</v>
      </c>
      <c r="AB66" s="71">
        <f>IF($Z66="","",COUNTIFS(PA!$G$5:$G$104,$Z66,PA!$K$5:$K$104,"&lt;&gt;Atrasado"))</f>
        <v>0</v>
      </c>
      <c r="AC66" s="71">
        <f>IF($Z66="","",COUNTIFS(PA!$G$5:$G$104,$Z66,PA!$K$5:$K$104,"=Atrasado"))</f>
        <v>0</v>
      </c>
    </row>
    <row r="67" spans="3:29" ht="30" customHeight="1" thickTop="1" thickBot="1">
      <c r="C67" s="241" t="str">
        <f>IF(APA!C6=0,"",APA!C6)</f>
        <v>finanzas</v>
      </c>
      <c r="D67" s="391">
        <f ca="1">APA!I6</f>
        <v>0</v>
      </c>
      <c r="E67" s="391"/>
      <c r="F67" s="391">
        <f ca="1">APA!J6</f>
        <v>0</v>
      </c>
      <c r="G67" s="391"/>
      <c r="H67" s="393" t="str">
        <f ca="1">IF(C67&lt;&gt;"",APA!K6,"")</f>
        <v>Sem planos de ação</v>
      </c>
      <c r="I67" s="393"/>
      <c r="J67" s="393"/>
      <c r="V67" s="71">
        <f t="shared" si="11"/>
        <v>1.1E-4</v>
      </c>
      <c r="W67" s="71">
        <f t="shared" si="12"/>
        <v>1.1E-4</v>
      </c>
      <c r="X67" s="71">
        <f t="shared" si="13"/>
        <v>1.1E-4</v>
      </c>
      <c r="Y67" s="71">
        <v>1.1E-4</v>
      </c>
      <c r="Z67" s="71" t="str">
        <f>IF(Áreas!C14=0,"",Áreas!C14)</f>
        <v>-</v>
      </c>
      <c r="AA67" s="71">
        <f>IF($Z67="","",COUNTIF(PA!$G$5:$G$104,$Z67))</f>
        <v>0</v>
      </c>
      <c r="AB67" s="71">
        <f>IF($Z67="","",COUNTIFS(PA!$G$5:$G$104,$Z67,PA!$K$5:$K$104,"&lt;&gt;Atrasado"))</f>
        <v>0</v>
      </c>
      <c r="AC67" s="71">
        <f>IF($Z67="","",COUNTIFS(PA!$G$5:$G$104,$Z67,PA!$K$5:$K$104,"=Atrasado"))</f>
        <v>0</v>
      </c>
    </row>
    <row r="68" spans="3:29" ht="30" customHeight="1" thickTop="1" thickBot="1">
      <c r="C68" s="241" t="str">
        <f>IF(APA!C7=0,"",APA!C7)</f>
        <v>comercial</v>
      </c>
      <c r="D68" s="391">
        <f ca="1">APA!I7</f>
        <v>0</v>
      </c>
      <c r="E68" s="391"/>
      <c r="F68" s="391">
        <f ca="1">APA!J7</f>
        <v>0</v>
      </c>
      <c r="G68" s="391"/>
      <c r="H68" s="393" t="str">
        <f ca="1">IF(C68&lt;&gt;"",APA!K7,"")</f>
        <v>Sem planos de ação</v>
      </c>
      <c r="I68" s="393"/>
      <c r="J68" s="393"/>
      <c r="V68" s="71">
        <f t="shared" si="11"/>
        <v>1E-4</v>
      </c>
      <c r="W68" s="71">
        <f t="shared" si="12"/>
        <v>1E-4</v>
      </c>
      <c r="X68" s="71">
        <f t="shared" si="13"/>
        <v>1E-4</v>
      </c>
      <c r="Y68" s="71">
        <v>1E-4</v>
      </c>
      <c r="Z68" s="71" t="str">
        <f>IF(Áreas!C15=0,"",Áreas!C15)</f>
        <v>-</v>
      </c>
      <c r="AA68" s="71">
        <f>IF($Z68="","",COUNTIF(PA!$G$5:$G$104,$Z68))</f>
        <v>0</v>
      </c>
      <c r="AB68" s="71">
        <f>IF($Z68="","",COUNTIFS(PA!$G$5:$G$104,$Z68,PA!$K$5:$K$104,"&lt;&gt;Atrasado"))</f>
        <v>0</v>
      </c>
      <c r="AC68" s="71">
        <f>IF($Z68="","",COUNTIFS(PA!$G$5:$G$104,$Z68,PA!$K$5:$K$104,"=Atrasado"))</f>
        <v>0</v>
      </c>
    </row>
    <row r="69" spans="3:29" ht="30" customHeight="1" thickTop="1" thickBot="1">
      <c r="C69" s="241" t="str">
        <f>IF(APA!C8=0,"",APA!C8)</f>
        <v>Recursos humanos</v>
      </c>
      <c r="D69" s="391">
        <f ca="1">APA!I8</f>
        <v>0</v>
      </c>
      <c r="E69" s="391"/>
      <c r="F69" s="391">
        <f ca="1">APA!J8</f>
        <v>0</v>
      </c>
      <c r="G69" s="391"/>
      <c r="H69" s="393" t="str">
        <f ca="1">IF(C69&lt;&gt;"",APA!K8,"")</f>
        <v>Sem planos de ação</v>
      </c>
      <c r="I69" s="393"/>
      <c r="J69" s="393"/>
      <c r="V69" s="71">
        <f t="shared" si="11"/>
        <v>9.0000000000000006E-5</v>
      </c>
      <c r="W69" s="71">
        <f t="shared" si="12"/>
        <v>9.0000000000000006E-5</v>
      </c>
      <c r="X69" s="71">
        <f t="shared" si="13"/>
        <v>9.0000000000000006E-5</v>
      </c>
      <c r="Y69" s="71">
        <v>9.0000000000000006E-5</v>
      </c>
      <c r="Z69" s="71" t="str">
        <f>IF(Áreas!C16=0,"",Áreas!C16)</f>
        <v>-</v>
      </c>
      <c r="AA69" s="71">
        <f>IF($Z69="","",COUNTIF(PA!$G$5:$G$104,$Z69))</f>
        <v>0</v>
      </c>
      <c r="AB69" s="71">
        <f>IF($Z69="","",COUNTIFS(PA!$G$5:$G$104,$Z69,PA!$K$5:$K$104,"&lt;&gt;Atrasado"))</f>
        <v>0</v>
      </c>
      <c r="AC69" s="71">
        <f>IF($Z69="","",COUNTIFS(PA!$G$5:$G$104,$Z69,PA!$K$5:$K$104,"=Atrasado"))</f>
        <v>0</v>
      </c>
    </row>
    <row r="70" spans="3:29" ht="30" customHeight="1" thickTop="1" thickBot="1">
      <c r="C70" s="241" t="str">
        <f>IF(APA!C9=0,"",APA!C9)</f>
        <v>tecnología</v>
      </c>
      <c r="D70" s="391">
        <f ca="1">APA!I9</f>
        <v>0</v>
      </c>
      <c r="E70" s="391"/>
      <c r="F70" s="391">
        <f ca="1">APA!J9</f>
        <v>0</v>
      </c>
      <c r="G70" s="391"/>
      <c r="H70" s="393" t="str">
        <f ca="1">IF(C70&lt;&gt;"",APA!K9,"")</f>
        <v>Sem planos de ação</v>
      </c>
      <c r="I70" s="393"/>
      <c r="J70" s="393"/>
      <c r="V70" s="71">
        <f t="shared" si="11"/>
        <v>8.0000000000000007E-5</v>
      </c>
      <c r="W70" s="71">
        <f t="shared" si="12"/>
        <v>8.0000000000000007E-5</v>
      </c>
      <c r="X70" s="71">
        <f t="shared" si="13"/>
        <v>8.0000000000000007E-5</v>
      </c>
      <c r="Y70" s="71">
        <v>8.0000000000000007E-5</v>
      </c>
      <c r="Z70" s="71" t="str">
        <f>IF(Áreas!C17=0,"",Áreas!C17)</f>
        <v>-</v>
      </c>
      <c r="AA70" s="71">
        <f>IF($Z70="","",COUNTIF(PA!$G$5:$G$104,$Z70))</f>
        <v>0</v>
      </c>
      <c r="AB70" s="71">
        <f>IF($Z70="","",COUNTIFS(PA!$G$5:$G$104,$Z70,PA!$K$5:$K$104,"&lt;&gt;Atrasado"))</f>
        <v>0</v>
      </c>
      <c r="AC70" s="71">
        <f>IF($Z70="","",COUNTIFS(PA!$G$5:$G$104,$Z70,PA!$K$5:$K$104,"=Atrasado"))</f>
        <v>0</v>
      </c>
    </row>
    <row r="71" spans="3:29" ht="30" customHeight="1" thickTop="1" thickBot="1">
      <c r="C71" s="241" t="str">
        <f>IF(APA!C10=0,"",APA!C10)</f>
        <v>-</v>
      </c>
      <c r="D71" s="391">
        <f>APA!I10</f>
        <v>0</v>
      </c>
      <c r="E71" s="391"/>
      <c r="F71" s="391">
        <f>APA!J10</f>
        <v>0</v>
      </c>
      <c r="G71" s="391"/>
      <c r="H71" s="393" t="str">
        <f>IF(C71&lt;&gt;"",APA!K10,"")</f>
        <v>Sem planos de ação</v>
      </c>
      <c r="I71" s="393"/>
      <c r="J71" s="393"/>
      <c r="V71" s="71">
        <f t="shared" si="11"/>
        <v>6.9999999999999994E-5</v>
      </c>
      <c r="W71" s="71">
        <f t="shared" si="12"/>
        <v>6.9999999999999994E-5</v>
      </c>
      <c r="X71" s="71">
        <f t="shared" si="13"/>
        <v>6.9999999999999994E-5</v>
      </c>
      <c r="Y71" s="71">
        <v>6.9999999999999994E-5</v>
      </c>
      <c r="Z71" s="71" t="str">
        <f>IF(Áreas!C18=0,"",Áreas!C18)</f>
        <v>-</v>
      </c>
      <c r="AA71" s="71">
        <f>IF($Z71="","",COUNTIF(PA!$G$5:$G$104,$Z71))</f>
        <v>0</v>
      </c>
      <c r="AB71" s="71">
        <f>IF($Z71="","",COUNTIFS(PA!$G$5:$G$104,$Z71,PA!$K$5:$K$104,"&lt;&gt;Atrasado"))</f>
        <v>0</v>
      </c>
      <c r="AC71" s="71">
        <f>IF($Z71="","",COUNTIFS(PA!$G$5:$G$104,$Z71,PA!$K$5:$K$104,"=Atrasado"))</f>
        <v>0</v>
      </c>
    </row>
    <row r="72" spans="3:29" ht="30" customHeight="1" thickTop="1" thickBot="1">
      <c r="C72" s="241" t="str">
        <f>IF(APA!C11=0,"",APA!C11)</f>
        <v>-</v>
      </c>
      <c r="D72" s="391">
        <f>APA!I11</f>
        <v>0</v>
      </c>
      <c r="E72" s="391"/>
      <c r="F72" s="391">
        <f>APA!J11</f>
        <v>0</v>
      </c>
      <c r="G72" s="391"/>
      <c r="H72" s="393" t="str">
        <f>IF(C72&lt;&gt;"",APA!K11,"")</f>
        <v>Sem planos de ação</v>
      </c>
      <c r="I72" s="393"/>
      <c r="J72" s="393"/>
      <c r="V72" s="71">
        <f t="shared" si="11"/>
        <v>6.0000000000000002E-5</v>
      </c>
      <c r="W72" s="71">
        <f t="shared" si="12"/>
        <v>6.0000000000000002E-5</v>
      </c>
      <c r="X72" s="71">
        <f t="shared" si="13"/>
        <v>6.0000000000000002E-5</v>
      </c>
      <c r="Y72" s="71">
        <v>6.0000000000000002E-5</v>
      </c>
      <c r="Z72" s="71" t="str">
        <f>IF(Áreas!C19=0,"",Áreas!C19)</f>
        <v>-</v>
      </c>
      <c r="AA72" s="71">
        <f>IF($Z72="","",COUNTIF(PA!$G$5:$G$104,$Z72))</f>
        <v>0</v>
      </c>
      <c r="AB72" s="71">
        <f>IF($Z72="","",COUNTIFS(PA!$G$5:$G$104,$Z72,PA!$K$5:$K$104,"&lt;&gt;Atrasado"))</f>
        <v>0</v>
      </c>
      <c r="AC72" s="71">
        <f>IF($Z72="","",COUNTIFS(PA!$G$5:$G$104,$Z72,PA!$K$5:$K$104,"=Atrasado"))</f>
        <v>0</v>
      </c>
    </row>
    <row r="73" spans="3:29" ht="30" customHeight="1" thickTop="1" thickBot="1">
      <c r="C73" s="241" t="str">
        <f>IF(APA!C12=0,"",APA!C12)</f>
        <v>-</v>
      </c>
      <c r="D73" s="391">
        <f>APA!I12</f>
        <v>0</v>
      </c>
      <c r="E73" s="391"/>
      <c r="F73" s="391">
        <f>APA!J12</f>
        <v>0</v>
      </c>
      <c r="G73" s="391"/>
      <c r="H73" s="393" t="str">
        <f>IF(C73&lt;&gt;"",APA!K12,"")</f>
        <v>Sem planos de ação</v>
      </c>
      <c r="I73" s="393"/>
      <c r="J73" s="393"/>
      <c r="V73" s="71">
        <f t="shared" si="11"/>
        <v>5.0000000000000002E-5</v>
      </c>
      <c r="W73" s="71">
        <f t="shared" si="12"/>
        <v>5.0000000000000002E-5</v>
      </c>
      <c r="X73" s="71">
        <f t="shared" si="13"/>
        <v>5.0000000000000002E-5</v>
      </c>
      <c r="Y73" s="71">
        <v>5.0000000000000002E-5</v>
      </c>
      <c r="Z73" s="71" t="str">
        <f>IF(Áreas!C20=0,"",Áreas!C20)</f>
        <v>-</v>
      </c>
      <c r="AA73" s="71">
        <f>IF($Z73="","",COUNTIF(PA!$G$5:$G$104,$Z73))</f>
        <v>0</v>
      </c>
      <c r="AB73" s="71">
        <f>IF($Z73="","",COUNTIFS(PA!$G$5:$G$104,$Z73,PA!$K$5:$K$104,"&lt;&gt;Atrasado"))</f>
        <v>0</v>
      </c>
      <c r="AC73" s="71">
        <f>IF($Z73="","",COUNTIFS(PA!$G$5:$G$104,$Z73,PA!$K$5:$K$104,"=Atrasado"))</f>
        <v>0</v>
      </c>
    </row>
    <row r="74" spans="3:29" ht="30" customHeight="1" thickTop="1" thickBot="1">
      <c r="C74" s="241" t="str">
        <f>IF(APA!C13=0,"",APA!C13)</f>
        <v>-</v>
      </c>
      <c r="D74" s="391">
        <f>APA!I13</f>
        <v>0</v>
      </c>
      <c r="E74" s="391"/>
      <c r="F74" s="391">
        <f>APA!J13</f>
        <v>0</v>
      </c>
      <c r="G74" s="391"/>
      <c r="H74" s="393" t="str">
        <f>IF(C74&lt;&gt;"",APA!K13,"")</f>
        <v>Sem planos de ação</v>
      </c>
      <c r="I74" s="393"/>
      <c r="J74" s="393"/>
      <c r="V74" s="71">
        <f t="shared" si="11"/>
        <v>4.0000000000000003E-5</v>
      </c>
      <c r="W74" s="71">
        <f t="shared" si="12"/>
        <v>4.0000000000000003E-5</v>
      </c>
      <c r="X74" s="71">
        <f t="shared" si="13"/>
        <v>4.0000000000000003E-5</v>
      </c>
      <c r="Y74" s="71">
        <v>4.0000000000000003E-5</v>
      </c>
      <c r="Z74" s="71" t="str">
        <f>IF(Áreas!C21=0,"",Áreas!C21)</f>
        <v>-</v>
      </c>
      <c r="AA74" s="71">
        <f>IF($Z74="","",COUNTIF(PA!$G$5:$G$104,$Z74))</f>
        <v>0</v>
      </c>
      <c r="AB74" s="71">
        <f>IF($Z74="","",COUNTIFS(PA!$G$5:$G$104,$Z74,PA!$K$5:$K$104,"&lt;&gt;Atrasado"))</f>
        <v>0</v>
      </c>
      <c r="AC74" s="71">
        <f>IF($Z74="","",COUNTIFS(PA!$G$5:$G$104,$Z74,PA!$K$5:$K$104,"=Atrasado"))</f>
        <v>0</v>
      </c>
    </row>
    <row r="75" spans="3:29" ht="30" customHeight="1" thickTop="1" thickBot="1">
      <c r="C75" s="241" t="str">
        <f>IF(APA!C14=0,"",APA!C14)</f>
        <v>-</v>
      </c>
      <c r="D75" s="391">
        <f>APA!I14</f>
        <v>0</v>
      </c>
      <c r="E75" s="391"/>
      <c r="F75" s="391">
        <f>APA!J14</f>
        <v>0</v>
      </c>
      <c r="G75" s="391"/>
      <c r="H75" s="393" t="str">
        <f>IF(C75&lt;&gt;"",APA!K14,"")</f>
        <v>Sem planos de ação</v>
      </c>
      <c r="I75" s="393"/>
      <c r="J75" s="393"/>
      <c r="V75" s="71">
        <f t="shared" si="11"/>
        <v>3.0000000000000001E-5</v>
      </c>
      <c r="W75" s="71">
        <f t="shared" si="12"/>
        <v>3.0000000000000001E-5</v>
      </c>
      <c r="X75" s="71">
        <f t="shared" si="13"/>
        <v>3.0000000000000001E-5</v>
      </c>
      <c r="Y75" s="71">
        <v>3.0000000000000001E-5</v>
      </c>
      <c r="Z75" s="71" t="str">
        <f>IF(Áreas!C22=0,"",Áreas!C22)</f>
        <v>-</v>
      </c>
      <c r="AA75" s="71">
        <f>IF($Z75="","",COUNTIF(PA!$G$5:$G$104,$Z75))</f>
        <v>0</v>
      </c>
      <c r="AB75" s="71">
        <f>IF($Z75="","",COUNTIFS(PA!$G$5:$G$104,$Z75,PA!$K$5:$K$104,"&lt;&gt;Atrasado"))</f>
        <v>0</v>
      </c>
      <c r="AC75" s="71">
        <f>IF($Z75="","",COUNTIFS(PA!$G$5:$G$104,$Z75,PA!$K$5:$K$104,"=Atrasado"))</f>
        <v>0</v>
      </c>
    </row>
    <row r="76" spans="3:29" ht="30" customHeight="1" thickTop="1" thickBot="1">
      <c r="C76" s="241" t="str">
        <f>IF(APA!C15=0,"",APA!C15)</f>
        <v>-</v>
      </c>
      <c r="D76" s="391">
        <f>APA!I15</f>
        <v>0</v>
      </c>
      <c r="E76" s="391"/>
      <c r="F76" s="391">
        <f>APA!J15</f>
        <v>0</v>
      </c>
      <c r="G76" s="391"/>
      <c r="H76" s="393" t="str">
        <f>IF(C76&lt;&gt;"",APA!K15,"")</f>
        <v>Sem planos de ação</v>
      </c>
      <c r="I76" s="393"/>
      <c r="J76" s="393"/>
      <c r="V76" s="71">
        <f t="shared" si="11"/>
        <v>2.0000000000000002E-5</v>
      </c>
      <c r="W76" s="71">
        <f t="shared" si="12"/>
        <v>2.0000000000000002E-5</v>
      </c>
      <c r="X76" s="71">
        <f t="shared" si="13"/>
        <v>2.0000000000000002E-5</v>
      </c>
      <c r="Y76" s="71">
        <v>2.0000000000000002E-5</v>
      </c>
      <c r="Z76" s="71" t="str">
        <f>IF(Áreas!C23=0,"",Áreas!C23)</f>
        <v>-</v>
      </c>
      <c r="AA76" s="71">
        <f>IF($Z76="","",COUNTIF(PA!$G$5:$G$104,$Z76))</f>
        <v>0</v>
      </c>
      <c r="AB76" s="71">
        <f>IF($Z76="","",COUNTIFS(PA!$G$5:$G$104,$Z76,PA!$K$5:$K$104,"&lt;&gt;Atrasado"))</f>
        <v>0</v>
      </c>
      <c r="AC76" s="71">
        <f>IF($Z76="","",COUNTIFS(PA!$G$5:$G$104,$Z76,PA!$K$5:$K$104,"=Atrasado"))</f>
        <v>0</v>
      </c>
    </row>
    <row r="77" spans="3:29" ht="30" customHeight="1" thickTop="1" thickBot="1">
      <c r="C77" s="241" t="str">
        <f>IF(APA!C16=0,"",APA!C16)</f>
        <v>-</v>
      </c>
      <c r="D77" s="391">
        <f>APA!I16</f>
        <v>0</v>
      </c>
      <c r="E77" s="391"/>
      <c r="F77" s="391">
        <f>APA!J16</f>
        <v>0</v>
      </c>
      <c r="G77" s="391"/>
      <c r="H77" s="393" t="str">
        <f>IF(C77&lt;&gt;"",APA!K16,"")</f>
        <v>Sem planos de ação</v>
      </c>
      <c r="I77" s="393"/>
      <c r="J77" s="393"/>
      <c r="V77" s="71">
        <f t="shared" si="11"/>
        <v>1.0000000000000001E-5</v>
      </c>
      <c r="W77" s="71">
        <f t="shared" si="12"/>
        <v>1.0000000000000001E-5</v>
      </c>
      <c r="X77" s="71">
        <f t="shared" si="13"/>
        <v>1.0000000000000001E-5</v>
      </c>
      <c r="Y77" s="71">
        <v>1.0000000000000001E-5</v>
      </c>
      <c r="Z77" s="71" t="str">
        <f>IF(Áreas!C24=0,"",Áreas!C24)</f>
        <v>-</v>
      </c>
      <c r="AA77" s="71">
        <f>IF($Z77="","",COUNTIF(PA!$G$5:$G$104,$Z77))</f>
        <v>0</v>
      </c>
      <c r="AB77" s="71">
        <f>IF($Z77="","",COUNTIFS(PA!$G$5:$G$104,$Z77,PA!$K$5:$K$104,"&lt;&gt;Atrasado"))</f>
        <v>0</v>
      </c>
      <c r="AC77" s="71">
        <f>IF($Z77="","",COUNTIFS(PA!$G$5:$G$104,$Z77,PA!$K$5:$K$104,"=Atrasado"))</f>
        <v>0</v>
      </c>
    </row>
    <row r="78" spans="3:29" ht="30" customHeight="1" thickTop="1" thickBot="1">
      <c r="C78" s="241" t="str">
        <f>IF(APA!C17=0,"",APA!C17)</f>
        <v>-</v>
      </c>
      <c r="D78" s="391">
        <f>APA!I17</f>
        <v>0</v>
      </c>
      <c r="E78" s="391"/>
      <c r="F78" s="391">
        <f>APA!J17</f>
        <v>0</v>
      </c>
      <c r="G78" s="391"/>
      <c r="H78" s="393" t="str">
        <f>IF(C78&lt;&gt;"",APA!K17,"")</f>
        <v>Sem planos de ação</v>
      </c>
      <c r="I78" s="393"/>
      <c r="J78" s="393"/>
    </row>
    <row r="79" spans="3:29" ht="30" customHeight="1" thickTop="1" thickBot="1">
      <c r="C79" s="241" t="str">
        <f>IF(APA!C18=0,"",APA!C18)</f>
        <v>-</v>
      </c>
      <c r="D79" s="391">
        <f>APA!I18</f>
        <v>0</v>
      </c>
      <c r="E79" s="391"/>
      <c r="F79" s="391">
        <f>APA!J18</f>
        <v>0</v>
      </c>
      <c r="G79" s="391"/>
      <c r="H79" s="393" t="str">
        <f>IF(C79&lt;&gt;"",APA!K18,"")</f>
        <v>Sem planos de ação</v>
      </c>
      <c r="I79" s="393"/>
      <c r="J79" s="393"/>
    </row>
    <row r="80" spans="3:29" ht="30" customHeight="1" thickTop="1" thickBot="1">
      <c r="C80" s="241" t="str">
        <f>IF(APA!C19=0,"",APA!C19)</f>
        <v>-</v>
      </c>
      <c r="D80" s="391">
        <f>APA!I19</f>
        <v>0</v>
      </c>
      <c r="E80" s="391"/>
      <c r="F80" s="391">
        <f>APA!J19</f>
        <v>0</v>
      </c>
      <c r="G80" s="391"/>
      <c r="H80" s="393" t="str">
        <f>IF(C80&lt;&gt;"",APA!K19,"")</f>
        <v>Sem planos de ação</v>
      </c>
      <c r="I80" s="393"/>
      <c r="J80" s="393"/>
    </row>
    <row r="81" spans="3:27" ht="30" customHeight="1" thickTop="1" thickBot="1">
      <c r="C81" s="241" t="str">
        <f>IF(APA!C20=0,"",APA!C20)</f>
        <v>-</v>
      </c>
      <c r="D81" s="391">
        <f>APA!I20</f>
        <v>0</v>
      </c>
      <c r="E81" s="391"/>
      <c r="F81" s="391">
        <f>APA!J20</f>
        <v>0</v>
      </c>
      <c r="G81" s="391"/>
      <c r="H81" s="393" t="str">
        <f>IF(C81&lt;&gt;"",APA!K20,"")</f>
        <v>Sem planos de ação</v>
      </c>
      <c r="I81" s="393"/>
      <c r="J81" s="393"/>
      <c r="AA81" s="157"/>
    </row>
    <row r="82" spans="3:27" ht="30" customHeight="1" thickTop="1" thickBot="1">
      <c r="C82" s="241" t="str">
        <f>IF(APA!C21=0,"",APA!C21)</f>
        <v>-</v>
      </c>
      <c r="D82" s="391">
        <f>APA!I21</f>
        <v>0</v>
      </c>
      <c r="E82" s="391"/>
      <c r="F82" s="391">
        <f>APA!J21</f>
        <v>0</v>
      </c>
      <c r="G82" s="391"/>
      <c r="H82" s="393" t="str">
        <f>IF(C82&lt;&gt;"",APA!K21,"")</f>
        <v>Sem planos de ação</v>
      </c>
      <c r="I82" s="393"/>
      <c r="J82" s="393"/>
      <c r="AA82" s="157"/>
    </row>
    <row r="83" spans="3:27" ht="30" customHeight="1" thickTop="1" thickBot="1">
      <c r="C83" s="241" t="str">
        <f>IF(APA!C22=0,"",APA!C22)</f>
        <v>-</v>
      </c>
      <c r="D83" s="391">
        <f>APA!I22</f>
        <v>0</v>
      </c>
      <c r="E83" s="391"/>
      <c r="F83" s="391">
        <f>APA!J22</f>
        <v>0</v>
      </c>
      <c r="G83" s="391"/>
      <c r="H83" s="393" t="str">
        <f>IF(C83&lt;&gt;"",APA!K22,"")</f>
        <v>Sem planos de ação</v>
      </c>
      <c r="I83" s="393"/>
      <c r="J83" s="393"/>
      <c r="AA83" s="157"/>
    </row>
    <row r="84" spans="3:27" ht="30" customHeight="1" thickTop="1" thickBot="1">
      <c r="C84" s="241" t="str">
        <f>IF(APA!C23=0,"",APA!C23)</f>
        <v>-</v>
      </c>
      <c r="D84" s="391">
        <f>APA!I23</f>
        <v>0</v>
      </c>
      <c r="E84" s="391"/>
      <c r="F84" s="391">
        <f>APA!J23</f>
        <v>0</v>
      </c>
      <c r="G84" s="391"/>
      <c r="H84" s="393" t="str">
        <f>IF(C84&lt;&gt;"",APA!K23,"")</f>
        <v>Sem planos de ação</v>
      </c>
      <c r="I84" s="393"/>
      <c r="J84" s="393"/>
      <c r="AA84" s="157"/>
    </row>
    <row r="85" spans="3:27" ht="30" customHeight="1" thickTop="1" thickBot="1">
      <c r="C85" s="241" t="str">
        <f>IF(APA!C24=0,"",APA!C24)</f>
        <v>-</v>
      </c>
      <c r="D85" s="391">
        <f>APA!I24</f>
        <v>0</v>
      </c>
      <c r="E85" s="391"/>
      <c r="F85" s="391">
        <f>APA!J24</f>
        <v>0</v>
      </c>
      <c r="G85" s="391"/>
      <c r="H85" s="393" t="str">
        <f>IF(C85&lt;&gt;"",APA!K24,"")</f>
        <v>Sem planos de ação</v>
      </c>
      <c r="I85" s="393"/>
      <c r="J85" s="393"/>
    </row>
    <row r="86" spans="3:27" ht="15" customHeight="1" thickTop="1"/>
    <row r="87" spans="3:27" ht="28.5" customHeight="1">
      <c r="C87" s="394" t="s">
        <v>228</v>
      </c>
      <c r="D87" s="394"/>
      <c r="E87" s="394"/>
      <c r="F87" s="394"/>
      <c r="G87" s="394"/>
      <c r="H87" s="394"/>
      <c r="I87" s="394"/>
      <c r="J87" s="394"/>
      <c r="K87" s="394"/>
      <c r="L87" s="394"/>
      <c r="M87" s="394"/>
      <c r="N87" s="394"/>
      <c r="O87" s="394"/>
      <c r="P87" s="394"/>
    </row>
    <row r="88" spans="3:27" ht="15" customHeight="1" thickBot="1"/>
    <row r="89" spans="3:27" ht="32.25" customHeight="1" thickTop="1" thickBot="1">
      <c r="C89" s="242" t="s">
        <v>145</v>
      </c>
      <c r="D89" s="228" t="s">
        <v>226</v>
      </c>
      <c r="E89" s="228" t="s">
        <v>227</v>
      </c>
      <c r="F89" s="337" t="s">
        <v>144</v>
      </c>
      <c r="G89" s="338"/>
      <c r="H89" s="339"/>
      <c r="I89" s="134"/>
      <c r="J89" s="242" t="s">
        <v>166</v>
      </c>
      <c r="K89" s="228" t="s">
        <v>226</v>
      </c>
      <c r="L89" s="228" t="s">
        <v>227</v>
      </c>
      <c r="M89" s="337" t="s">
        <v>144</v>
      </c>
      <c r="N89" s="338"/>
      <c r="O89" s="339"/>
      <c r="T89" s="71" t="str">
        <f t="shared" ref="T89:T90" si="14">IF(X89="","",Y89+W89)</f>
        <v/>
      </c>
      <c r="U89" s="71" t="str">
        <f t="shared" ref="U89:U90" si="15">IF(X89="","",Z89+W89)</f>
        <v/>
      </c>
      <c r="V89" s="71" t="str">
        <f t="shared" ref="V89:V90" si="16">IF(X89="","",AA89+W89)</f>
        <v/>
      </c>
      <c r="W89" s="71">
        <v>1.6000000000000001E-4</v>
      </c>
      <c r="X89" s="71" t="str">
        <f>IF(Áreas!C33=0,"",Áreas!C33)</f>
        <v/>
      </c>
      <c r="Y89" s="71" t="str">
        <f>IF($X89="","",COUNTIF(PA!$G$5:$G$104,$X89))</f>
        <v/>
      </c>
      <c r="Z89" s="71" t="str">
        <f>IF($X89="","",COUNTIFS(PA!$G$5:$G$104,$X89,PA!$K$5:$K$104,"&lt;&gt;Atrasado"))</f>
        <v/>
      </c>
      <c r="AA89" s="71" t="str">
        <f>IF($X89="","",COUNTIFS(PA!$G$5:$G$104,$X89,PA!$K$5:$K$104,"=Atrasado"))</f>
        <v/>
      </c>
    </row>
    <row r="90" spans="3:27" ht="24" customHeight="1" thickTop="1" thickBot="1">
      <c r="C90" s="243" t="str">
        <f>IF(APF!C5=0,"",APF!C5)</f>
        <v>Rafael Ávila</v>
      </c>
      <c r="D90" s="140">
        <f ca="1">APF!I5</f>
        <v>0</v>
      </c>
      <c r="E90" s="140">
        <f ca="1">APF!J5</f>
        <v>0</v>
      </c>
      <c r="F90" s="340" t="str">
        <f ca="1">IF(C90&lt;&gt;"",APF!K5,"")</f>
        <v>Sem P.A.</v>
      </c>
      <c r="G90" s="341"/>
      <c r="H90" s="342"/>
      <c r="I90" s="134"/>
      <c r="J90" s="243" t="str">
        <f>IF(APF!C30=0,"",APF!C30)</f>
        <v>-</v>
      </c>
      <c r="K90" s="140">
        <f>APF!I30</f>
        <v>0</v>
      </c>
      <c r="L90" s="140">
        <f>APF!J30</f>
        <v>0</v>
      </c>
      <c r="M90" s="334" t="str">
        <f>IF(J90&lt;&gt;"",APF!K30,"")</f>
        <v>Sem P.A.</v>
      </c>
      <c r="N90" s="335"/>
      <c r="O90" s="336"/>
      <c r="T90" s="71" t="str">
        <f t="shared" si="14"/>
        <v/>
      </c>
      <c r="U90" s="71" t="str">
        <f t="shared" si="15"/>
        <v/>
      </c>
      <c r="V90" s="71" t="str">
        <f t="shared" si="16"/>
        <v/>
      </c>
      <c r="W90" s="71">
        <v>1.4999999999999999E-4</v>
      </c>
      <c r="X90" s="71" t="str">
        <f>IF(Áreas!C34=0,"",Áreas!C34)</f>
        <v/>
      </c>
      <c r="Y90" s="71" t="str">
        <f>IF($X90="","",COUNTIF(PA!$G$5:$G$104,$X90))</f>
        <v/>
      </c>
      <c r="Z90" s="71" t="str">
        <f>IF($X90="","",COUNTIFS(PA!$G$5:$G$104,$X90,PA!$K$5:$K$104,"&lt;&gt;Atrasado"))</f>
        <v/>
      </c>
      <c r="AA90" s="71" t="str">
        <f>IF($X90="","",COUNTIFS(PA!$G$5:$G$104,$X90,PA!$K$5:$K$104,"=Atrasado"))</f>
        <v/>
      </c>
    </row>
    <row r="91" spans="3:27" ht="24" customHeight="1" thickTop="1" thickBot="1">
      <c r="C91" s="243" t="str">
        <f>IF(APF!C6=0,"",APF!C6)</f>
        <v>Daniel Pereira</v>
      </c>
      <c r="D91" s="140">
        <f ca="1">APF!I6</f>
        <v>0</v>
      </c>
      <c r="E91" s="140">
        <f ca="1">APF!J6</f>
        <v>0</v>
      </c>
      <c r="F91" s="340" t="str">
        <f ca="1">IF(C91&lt;&gt;"",APF!K6,"")</f>
        <v>Sem P.A.</v>
      </c>
      <c r="G91" s="341"/>
      <c r="H91" s="342"/>
      <c r="I91" s="134"/>
      <c r="J91" s="243" t="str">
        <f>IF(APF!C31=0,"",APF!C31)</f>
        <v>-</v>
      </c>
      <c r="K91" s="140">
        <f>APF!I31</f>
        <v>0</v>
      </c>
      <c r="L91" s="140">
        <f>APF!J31</f>
        <v>0</v>
      </c>
      <c r="M91" s="334" t="str">
        <f>IF(J91&lt;&gt;"",APF!K31,"")</f>
        <v>Sem P.A.</v>
      </c>
      <c r="N91" s="335"/>
      <c r="O91" s="336"/>
      <c r="T91" s="71" t="str">
        <f t="shared" ref="T91:T115" si="17">IF(X91="","",Y91+W91)</f>
        <v/>
      </c>
      <c r="U91" s="71" t="str">
        <f t="shared" ref="U91:U115" si="18">IF(X91="","",Z91+W91)</f>
        <v/>
      </c>
      <c r="V91" s="71" t="str">
        <f t="shared" ref="V91:V115" si="19">IF(X91="","",AA91+W91)</f>
        <v/>
      </c>
      <c r="W91" s="71">
        <v>1.4999999999999999E-4</v>
      </c>
      <c r="X91" s="71" t="str">
        <f>IF(Áreas!C35=0,"",Áreas!C35)</f>
        <v/>
      </c>
      <c r="Y91" s="71" t="str">
        <f>IF($X91="","",COUNTIF(PA!$G$5:$G$104,$X91))</f>
        <v/>
      </c>
      <c r="Z91" s="71" t="str">
        <f>IF($X91="","",COUNTIFS(PA!$G$5:$G$104,$X91,PA!$K$5:$K$104,"&lt;&gt;Atrasado"))</f>
        <v/>
      </c>
      <c r="AA91" s="71" t="str">
        <f>IF($X91="","",COUNTIFS(PA!$G$5:$G$104,$X91,PA!$K$5:$K$104,"=Atrasado"))</f>
        <v/>
      </c>
    </row>
    <row r="92" spans="3:27" ht="24" customHeight="1" thickTop="1" thickBot="1">
      <c r="C92" s="243" t="str">
        <f>IF(APF!C7=0,"",APF!C7)</f>
        <v>Leandro Borges</v>
      </c>
      <c r="D92" s="140">
        <f ca="1">APF!I7</f>
        <v>0</v>
      </c>
      <c r="E92" s="140">
        <f ca="1">APF!J7</f>
        <v>0</v>
      </c>
      <c r="F92" s="340" t="str">
        <f ca="1">IF(C92&lt;&gt;"",APF!K7,"")</f>
        <v>Sem P.A.</v>
      </c>
      <c r="G92" s="341"/>
      <c r="H92" s="342"/>
      <c r="I92" s="134"/>
      <c r="J92" s="243" t="str">
        <f>IF(APF!C32=0,"",APF!C32)</f>
        <v>-</v>
      </c>
      <c r="K92" s="140">
        <f>APF!I32</f>
        <v>0</v>
      </c>
      <c r="L92" s="140">
        <f>APF!J32</f>
        <v>0</v>
      </c>
      <c r="M92" s="334" t="str">
        <f>IF(J92&lt;&gt;"",APF!K32,"")</f>
        <v>Sem P.A.</v>
      </c>
      <c r="N92" s="335"/>
      <c r="O92" s="336"/>
      <c r="T92" s="71" t="str">
        <f t="shared" si="17"/>
        <v/>
      </c>
      <c r="U92" s="71" t="str">
        <f t="shared" si="18"/>
        <v/>
      </c>
      <c r="V92" s="71" t="str">
        <f t="shared" si="19"/>
        <v/>
      </c>
      <c r="W92" s="71">
        <v>1.4999999999999999E-4</v>
      </c>
      <c r="X92" s="71" t="str">
        <f>IF(Áreas!C36=0,"",Áreas!C36)</f>
        <v/>
      </c>
      <c r="Y92" s="71" t="str">
        <f>IF($X92="","",COUNTIF(PA!$G$5:$G$104,$X92))</f>
        <v/>
      </c>
      <c r="Z92" s="71" t="str">
        <f>IF($X92="","",COUNTIFS(PA!$G$5:$G$104,$X92,PA!$K$5:$K$104,"&lt;&gt;Atrasado"))</f>
        <v/>
      </c>
      <c r="AA92" s="71" t="str">
        <f>IF($X92="","",COUNTIFS(PA!$G$5:$G$104,$X92,PA!$K$5:$K$104,"=Atrasado"))</f>
        <v/>
      </c>
    </row>
    <row r="93" spans="3:27" ht="24" customHeight="1" thickTop="1" thickBot="1">
      <c r="C93" s="243" t="str">
        <f>IF(APF!C8=0,"",APF!C8)</f>
        <v>Filippo Ghermandi</v>
      </c>
      <c r="D93" s="140">
        <f ca="1">APF!I8</f>
        <v>0</v>
      </c>
      <c r="E93" s="140">
        <f ca="1">APF!J8</f>
        <v>0</v>
      </c>
      <c r="F93" s="340" t="str">
        <f ca="1">IF(C93&lt;&gt;"",APF!K8,"")</f>
        <v>Sem P.A.</v>
      </c>
      <c r="G93" s="341"/>
      <c r="H93" s="342"/>
      <c r="I93" s="134"/>
      <c r="J93" s="243" t="str">
        <f>IF(APF!C33=0,"",APF!C33)</f>
        <v>-</v>
      </c>
      <c r="K93" s="140">
        <f>APF!I33</f>
        <v>0</v>
      </c>
      <c r="L93" s="140">
        <f>APF!J33</f>
        <v>0</v>
      </c>
      <c r="M93" s="334" t="str">
        <f>IF(J93&lt;&gt;"",APF!K33,"")</f>
        <v>Sem P.A.</v>
      </c>
      <c r="N93" s="335"/>
      <c r="O93" s="336"/>
      <c r="T93" s="71" t="str">
        <f t="shared" si="17"/>
        <v/>
      </c>
      <c r="U93" s="71" t="str">
        <f t="shared" si="18"/>
        <v/>
      </c>
      <c r="V93" s="71" t="str">
        <f t="shared" si="19"/>
        <v/>
      </c>
      <c r="W93" s="71">
        <v>1.4999999999999999E-4</v>
      </c>
      <c r="X93" s="71" t="str">
        <f>IF(Áreas!C37=0,"",Áreas!C37)</f>
        <v/>
      </c>
      <c r="Y93" s="71" t="str">
        <f>IF($X93="","",COUNTIF(PA!$G$5:$G$104,$X93))</f>
        <v/>
      </c>
      <c r="Z93" s="71" t="str">
        <f>IF($X93="","",COUNTIFS(PA!$G$5:$G$104,$X93,PA!$K$5:$K$104,"&lt;&gt;Atrasado"))</f>
        <v/>
      </c>
      <c r="AA93" s="71" t="str">
        <f>IF($X93="","",COUNTIFS(PA!$G$5:$G$104,$X93,PA!$K$5:$K$104,"=Atrasado"))</f>
        <v/>
      </c>
    </row>
    <row r="94" spans="3:27" ht="24" customHeight="1" thickTop="1" thickBot="1">
      <c r="C94" s="243" t="str">
        <f>IF(APF!C9=0,"",APF!C9)</f>
        <v>Diogo Silva</v>
      </c>
      <c r="D94" s="140">
        <f ca="1">APF!I9</f>
        <v>0</v>
      </c>
      <c r="E94" s="140">
        <f ca="1">APF!J9</f>
        <v>0</v>
      </c>
      <c r="F94" s="340" t="str">
        <f ca="1">IF(C94&lt;&gt;"",APF!K9,"")</f>
        <v>Sem P.A.</v>
      </c>
      <c r="G94" s="341"/>
      <c r="H94" s="342"/>
      <c r="I94" s="134"/>
      <c r="J94" s="243" t="str">
        <f>IF(APF!C34=0,"",APF!C34)</f>
        <v>-</v>
      </c>
      <c r="K94" s="140">
        <f>APF!I34</f>
        <v>0</v>
      </c>
      <c r="L94" s="140">
        <f>APF!J34</f>
        <v>0</v>
      </c>
      <c r="M94" s="334" t="str">
        <f>IF(J94&lt;&gt;"",APF!K34,"")</f>
        <v>Sem P.A.</v>
      </c>
      <c r="N94" s="335"/>
      <c r="O94" s="336"/>
      <c r="T94" s="71" t="str">
        <f t="shared" si="17"/>
        <v/>
      </c>
      <c r="U94" s="71" t="str">
        <f t="shared" si="18"/>
        <v/>
      </c>
      <c r="V94" s="71" t="str">
        <f t="shared" si="19"/>
        <v/>
      </c>
      <c r="W94" s="71">
        <v>1.4999999999999999E-4</v>
      </c>
      <c r="X94" s="71" t="str">
        <f>IF(Áreas!C38=0,"",Áreas!C38)</f>
        <v/>
      </c>
      <c r="Y94" s="71" t="str">
        <f>IF($X94="","",COUNTIF(PA!$G$5:$G$104,$X94))</f>
        <v/>
      </c>
      <c r="Z94" s="71" t="str">
        <f>IF($X94="","",COUNTIFS(PA!$G$5:$G$104,$X94,PA!$K$5:$K$104,"&lt;&gt;Atrasado"))</f>
        <v/>
      </c>
      <c r="AA94" s="71" t="str">
        <f>IF($X94="","",COUNTIFS(PA!$G$5:$G$104,$X94,PA!$K$5:$K$104,"=Atrasado"))</f>
        <v/>
      </c>
    </row>
    <row r="95" spans="3:27" ht="24" customHeight="1" thickTop="1" thickBot="1">
      <c r="C95" s="243" t="str">
        <f>IF(APF!C10=0,"",APF!C10)</f>
        <v>-</v>
      </c>
      <c r="D95" s="140">
        <f>APF!I10</f>
        <v>0</v>
      </c>
      <c r="E95" s="140">
        <f>APF!J10</f>
        <v>0</v>
      </c>
      <c r="F95" s="340" t="str">
        <f>IF(C95&lt;&gt;"",APF!K10,"")</f>
        <v>Sem P.A.</v>
      </c>
      <c r="G95" s="341"/>
      <c r="H95" s="342"/>
      <c r="I95" s="134"/>
      <c r="J95" s="243" t="str">
        <f>IF(APF!C35=0,"",APF!C35)</f>
        <v>-</v>
      </c>
      <c r="K95" s="140">
        <f>APF!I35</f>
        <v>0</v>
      </c>
      <c r="L95" s="140">
        <f>APF!J35</f>
        <v>0</v>
      </c>
      <c r="M95" s="334" t="str">
        <f>IF(J95&lt;&gt;"",APF!K35,"")</f>
        <v>Sem P.A.</v>
      </c>
      <c r="N95" s="335"/>
      <c r="O95" s="336"/>
      <c r="T95" s="71" t="str">
        <f t="shared" si="17"/>
        <v/>
      </c>
      <c r="U95" s="71" t="str">
        <f t="shared" si="18"/>
        <v/>
      </c>
      <c r="V95" s="71" t="str">
        <f t="shared" si="19"/>
        <v/>
      </c>
      <c r="W95" s="71">
        <v>1.4999999999999999E-4</v>
      </c>
      <c r="X95" s="71" t="str">
        <f>IF(Áreas!C39=0,"",Áreas!C39)</f>
        <v/>
      </c>
      <c r="Y95" s="71" t="str">
        <f>IF($X95="","",COUNTIF(PA!$G$5:$G$104,$X95))</f>
        <v/>
      </c>
      <c r="Z95" s="71" t="str">
        <f>IF($X95="","",COUNTIFS(PA!$G$5:$G$104,$X95,PA!$K$5:$K$104,"&lt;&gt;Atrasado"))</f>
        <v/>
      </c>
      <c r="AA95" s="71" t="str">
        <f>IF($X95="","",COUNTIFS(PA!$G$5:$G$104,$X95,PA!$K$5:$K$104,"=Atrasado"))</f>
        <v/>
      </c>
    </row>
    <row r="96" spans="3:27" ht="24" customHeight="1" thickTop="1" thickBot="1">
      <c r="C96" s="243" t="str">
        <f>IF(APF!C11=0,"",APF!C11)</f>
        <v>-</v>
      </c>
      <c r="D96" s="140">
        <f>APF!I11</f>
        <v>0</v>
      </c>
      <c r="E96" s="140">
        <f>APF!J11</f>
        <v>0</v>
      </c>
      <c r="F96" s="340" t="str">
        <f>IF(C96&lt;&gt;"",APF!K11,"")</f>
        <v>Sem P.A.</v>
      </c>
      <c r="G96" s="341"/>
      <c r="H96" s="342"/>
      <c r="I96" s="134"/>
      <c r="J96" s="243" t="str">
        <f>IF(APF!C36=0,"",APF!C36)</f>
        <v>-</v>
      </c>
      <c r="K96" s="140">
        <f>APF!I36</f>
        <v>0</v>
      </c>
      <c r="L96" s="140">
        <f>APF!J36</f>
        <v>0</v>
      </c>
      <c r="M96" s="334" t="str">
        <f>IF(J96&lt;&gt;"",APF!K36,"")</f>
        <v>Sem P.A.</v>
      </c>
      <c r="N96" s="335"/>
      <c r="O96" s="336"/>
      <c r="T96" s="71" t="str">
        <f t="shared" si="17"/>
        <v/>
      </c>
      <c r="U96" s="71" t="str">
        <f t="shared" si="18"/>
        <v/>
      </c>
      <c r="V96" s="71" t="str">
        <f t="shared" si="19"/>
        <v/>
      </c>
      <c r="W96" s="71">
        <v>1.4999999999999999E-4</v>
      </c>
      <c r="X96" s="71" t="str">
        <f>IF(Áreas!C40=0,"",Áreas!C40)</f>
        <v/>
      </c>
      <c r="Y96" s="71" t="str">
        <f>IF($X96="","",COUNTIF(PA!$G$5:$G$104,$X96))</f>
        <v/>
      </c>
      <c r="Z96" s="71" t="str">
        <f>IF($X96="","",COUNTIFS(PA!$G$5:$G$104,$X96,PA!$K$5:$K$104,"&lt;&gt;Atrasado"))</f>
        <v/>
      </c>
      <c r="AA96" s="71" t="str">
        <f>IF($X96="","",COUNTIFS(PA!$G$5:$G$104,$X96,PA!$K$5:$K$104,"=Atrasado"))</f>
        <v/>
      </c>
    </row>
    <row r="97" spans="3:27" ht="24" customHeight="1" thickTop="1" thickBot="1">
      <c r="C97" s="243" t="str">
        <f>IF(APF!C12=0,"",APF!C12)</f>
        <v>-</v>
      </c>
      <c r="D97" s="140">
        <f>APF!I12</f>
        <v>0</v>
      </c>
      <c r="E97" s="140">
        <f>APF!J12</f>
        <v>0</v>
      </c>
      <c r="F97" s="340" t="str">
        <f>IF(C97&lt;&gt;"",APF!K12,"")</f>
        <v>Sem P.A.</v>
      </c>
      <c r="G97" s="341"/>
      <c r="H97" s="342"/>
      <c r="I97" s="134"/>
      <c r="J97" s="243" t="str">
        <f>IF(APF!C37=0,"",APF!C37)</f>
        <v>-</v>
      </c>
      <c r="K97" s="140">
        <f>APF!I37</f>
        <v>0</v>
      </c>
      <c r="L97" s="140">
        <f>APF!J37</f>
        <v>0</v>
      </c>
      <c r="M97" s="334" t="str">
        <f>IF(J97&lt;&gt;"",APF!K37,"")</f>
        <v>Sem P.A.</v>
      </c>
      <c r="N97" s="335"/>
      <c r="O97" s="336"/>
      <c r="T97" s="71" t="str">
        <f t="shared" si="17"/>
        <v/>
      </c>
      <c r="U97" s="71" t="str">
        <f t="shared" si="18"/>
        <v/>
      </c>
      <c r="V97" s="71" t="str">
        <f t="shared" si="19"/>
        <v/>
      </c>
      <c r="W97" s="71">
        <v>1.4999999999999999E-4</v>
      </c>
      <c r="X97" s="71" t="str">
        <f>IF(Áreas!C41=0,"",Áreas!C41)</f>
        <v/>
      </c>
      <c r="Y97" s="71" t="str">
        <f>IF($X97="","",COUNTIF(PA!$G$5:$G$104,$X97))</f>
        <v/>
      </c>
      <c r="Z97" s="71" t="str">
        <f>IF($X97="","",COUNTIFS(PA!$G$5:$G$104,$X97,PA!$K$5:$K$104,"&lt;&gt;Atrasado"))</f>
        <v/>
      </c>
      <c r="AA97" s="71" t="str">
        <f>IF($X97="","",COUNTIFS(PA!$G$5:$G$104,$X97,PA!$K$5:$K$104,"=Atrasado"))</f>
        <v/>
      </c>
    </row>
    <row r="98" spans="3:27" ht="24" customHeight="1" thickTop="1" thickBot="1">
      <c r="C98" s="243" t="str">
        <f>IF(APF!C13=0,"",APF!C13)</f>
        <v>-</v>
      </c>
      <c r="D98" s="140">
        <f>APF!I13</f>
        <v>0</v>
      </c>
      <c r="E98" s="140">
        <f>APF!J13</f>
        <v>0</v>
      </c>
      <c r="F98" s="340" t="str">
        <f>IF(C98&lt;&gt;"",APF!K13,"")</f>
        <v>Sem P.A.</v>
      </c>
      <c r="G98" s="341"/>
      <c r="H98" s="342"/>
      <c r="I98" s="134"/>
      <c r="J98" s="243" t="str">
        <f>IF(APF!C38=0,"",APF!C38)</f>
        <v>-</v>
      </c>
      <c r="K98" s="140">
        <f>APF!I38</f>
        <v>0</v>
      </c>
      <c r="L98" s="140">
        <f>APF!J38</f>
        <v>0</v>
      </c>
      <c r="M98" s="334" t="str">
        <f>IF(J98&lt;&gt;"",APF!K38,"")</f>
        <v>Sem P.A.</v>
      </c>
      <c r="N98" s="335"/>
      <c r="O98" s="336"/>
      <c r="T98" s="71" t="str">
        <f t="shared" si="17"/>
        <v/>
      </c>
      <c r="U98" s="71" t="str">
        <f t="shared" si="18"/>
        <v/>
      </c>
      <c r="V98" s="71" t="str">
        <f t="shared" si="19"/>
        <v/>
      </c>
      <c r="W98" s="71">
        <v>1.4999999999999999E-4</v>
      </c>
      <c r="X98" s="71" t="str">
        <f>IF(Áreas!C42=0,"",Áreas!C42)</f>
        <v/>
      </c>
      <c r="Y98" s="71" t="str">
        <f>IF($X98="","",COUNTIF(PA!$G$5:$G$104,$X98))</f>
        <v/>
      </c>
      <c r="Z98" s="71" t="str">
        <f>IF($X98="","",COUNTIFS(PA!$G$5:$G$104,$X98,PA!$K$5:$K$104,"&lt;&gt;Atrasado"))</f>
        <v/>
      </c>
      <c r="AA98" s="71" t="str">
        <f>IF($X98="","",COUNTIFS(PA!$G$5:$G$104,$X98,PA!$K$5:$K$104,"=Atrasado"))</f>
        <v/>
      </c>
    </row>
    <row r="99" spans="3:27" ht="24" customHeight="1" thickTop="1" thickBot="1">
      <c r="C99" s="243" t="str">
        <f>IF(APF!C14=0,"",APF!C14)</f>
        <v>-</v>
      </c>
      <c r="D99" s="140">
        <f>APF!I14</f>
        <v>0</v>
      </c>
      <c r="E99" s="140">
        <f>APF!J14</f>
        <v>0</v>
      </c>
      <c r="F99" s="340" t="str">
        <f>IF(C99&lt;&gt;"",APF!K14,"")</f>
        <v>Sem P.A.</v>
      </c>
      <c r="G99" s="341"/>
      <c r="H99" s="342"/>
      <c r="I99" s="134"/>
      <c r="J99" s="243" t="str">
        <f>IF(APF!C39=0,"",APF!C39)</f>
        <v>-</v>
      </c>
      <c r="K99" s="140">
        <f>APF!I39</f>
        <v>0</v>
      </c>
      <c r="L99" s="140">
        <f>APF!J39</f>
        <v>0</v>
      </c>
      <c r="M99" s="334" t="str">
        <f>IF(J99&lt;&gt;"",APF!K39,"")</f>
        <v>Sem P.A.</v>
      </c>
      <c r="N99" s="335"/>
      <c r="O99" s="336"/>
      <c r="T99" s="71" t="str">
        <f t="shared" si="17"/>
        <v/>
      </c>
      <c r="U99" s="71" t="str">
        <f t="shared" si="18"/>
        <v/>
      </c>
      <c r="V99" s="71" t="str">
        <f t="shared" si="19"/>
        <v/>
      </c>
      <c r="W99" s="71">
        <v>1.4999999999999999E-4</v>
      </c>
      <c r="X99" s="71" t="str">
        <f>IF(Áreas!C43=0,"",Áreas!C43)</f>
        <v/>
      </c>
      <c r="Y99" s="71" t="str">
        <f>IF($X99="","",COUNTIF(PA!$G$5:$G$104,$X99))</f>
        <v/>
      </c>
      <c r="Z99" s="71" t="str">
        <f>IF($X99="","",COUNTIFS(PA!$G$5:$G$104,$X99,PA!$K$5:$K$104,"&lt;&gt;Atrasado"))</f>
        <v/>
      </c>
      <c r="AA99" s="71" t="str">
        <f>IF($X99="","",COUNTIFS(PA!$G$5:$G$104,$X99,PA!$K$5:$K$104,"=Atrasado"))</f>
        <v/>
      </c>
    </row>
    <row r="100" spans="3:27" ht="24" customHeight="1" thickTop="1" thickBot="1">
      <c r="C100" s="243" t="str">
        <f>IF(APF!C15=0,"",APF!C15)</f>
        <v>-</v>
      </c>
      <c r="D100" s="140">
        <f>APF!I15</f>
        <v>0</v>
      </c>
      <c r="E100" s="140">
        <f>APF!J15</f>
        <v>0</v>
      </c>
      <c r="F100" s="340" t="str">
        <f>IF(C100&lt;&gt;"",APF!K15,"")</f>
        <v>Sem P.A.</v>
      </c>
      <c r="G100" s="341"/>
      <c r="H100" s="342"/>
      <c r="I100" s="134"/>
      <c r="J100" s="243" t="str">
        <f>IF(APF!C40=0,"",APF!C40)</f>
        <v>-</v>
      </c>
      <c r="K100" s="140">
        <f>APF!I40</f>
        <v>0</v>
      </c>
      <c r="L100" s="140">
        <f>APF!J40</f>
        <v>0</v>
      </c>
      <c r="M100" s="334" t="str">
        <f>IF(J100&lt;&gt;"",APF!K40,"")</f>
        <v>Sem P.A.</v>
      </c>
      <c r="N100" s="335"/>
      <c r="O100" s="336"/>
      <c r="T100" s="71" t="str">
        <f t="shared" si="17"/>
        <v/>
      </c>
      <c r="U100" s="71" t="str">
        <f t="shared" si="18"/>
        <v/>
      </c>
      <c r="V100" s="71" t="str">
        <f t="shared" si="19"/>
        <v/>
      </c>
      <c r="W100" s="71">
        <v>1.4999999999999999E-4</v>
      </c>
      <c r="X100" s="71" t="str">
        <f>IF(Áreas!C44=0,"",Áreas!C44)</f>
        <v/>
      </c>
      <c r="Y100" s="71" t="str">
        <f>IF($X100="","",COUNTIF(PA!$G$5:$G$104,$X100))</f>
        <v/>
      </c>
      <c r="Z100" s="71" t="str">
        <f>IF($X100="","",COUNTIFS(PA!$G$5:$G$104,$X100,PA!$K$5:$K$104,"&lt;&gt;Atrasado"))</f>
        <v/>
      </c>
      <c r="AA100" s="71" t="str">
        <f>IF($X100="","",COUNTIFS(PA!$G$5:$G$104,$X100,PA!$K$5:$K$104,"=Atrasado"))</f>
        <v/>
      </c>
    </row>
    <row r="101" spans="3:27" ht="24" customHeight="1" thickTop="1" thickBot="1">
      <c r="C101" s="243" t="str">
        <f>IF(APF!C16=0,"",APF!C16)</f>
        <v>-</v>
      </c>
      <c r="D101" s="140">
        <f>APF!I16</f>
        <v>0</v>
      </c>
      <c r="E101" s="140">
        <f>APF!J16</f>
        <v>0</v>
      </c>
      <c r="F101" s="340" t="str">
        <f>IF(C101&lt;&gt;"",APF!K16,"")</f>
        <v>Sem P.A.</v>
      </c>
      <c r="G101" s="341"/>
      <c r="H101" s="342"/>
      <c r="I101" s="134"/>
      <c r="J101" s="243" t="str">
        <f>IF(APF!C41=0,"",APF!C41)</f>
        <v>-</v>
      </c>
      <c r="K101" s="140">
        <f>APF!I41</f>
        <v>0</v>
      </c>
      <c r="L101" s="140">
        <f>APF!J41</f>
        <v>0</v>
      </c>
      <c r="M101" s="334" t="str">
        <f>IF(J101&lt;&gt;"",APF!K41,"")</f>
        <v>Sem P.A.</v>
      </c>
      <c r="N101" s="335"/>
      <c r="O101" s="336"/>
      <c r="T101" s="71" t="str">
        <f t="shared" si="17"/>
        <v/>
      </c>
      <c r="U101" s="71" t="str">
        <f t="shared" si="18"/>
        <v/>
      </c>
      <c r="V101" s="71" t="str">
        <f t="shared" si="19"/>
        <v/>
      </c>
      <c r="W101" s="71">
        <v>1.4999999999999999E-4</v>
      </c>
      <c r="X101" s="71" t="str">
        <f>IF(Áreas!C45=0,"",Áreas!C45)</f>
        <v/>
      </c>
      <c r="Y101" s="71" t="str">
        <f>IF($X101="","",COUNTIF(PA!$G$5:$G$104,$X101))</f>
        <v/>
      </c>
      <c r="Z101" s="71" t="str">
        <f>IF($X101="","",COUNTIFS(PA!$G$5:$G$104,$X101,PA!$K$5:$K$104,"&lt;&gt;Atrasado"))</f>
        <v/>
      </c>
      <c r="AA101" s="71" t="str">
        <f>IF($X101="","",COUNTIFS(PA!$G$5:$G$104,$X101,PA!$K$5:$K$104,"=Atrasado"))</f>
        <v/>
      </c>
    </row>
    <row r="102" spans="3:27" ht="24" customHeight="1" thickTop="1" thickBot="1">
      <c r="C102" s="243" t="str">
        <f>IF(APF!C17=0,"",APF!C17)</f>
        <v>-</v>
      </c>
      <c r="D102" s="140">
        <f>APF!I17</f>
        <v>0</v>
      </c>
      <c r="E102" s="140">
        <f>APF!J17</f>
        <v>0</v>
      </c>
      <c r="F102" s="340" t="str">
        <f>IF(C102&lt;&gt;"",APF!K17,"")</f>
        <v>Sem P.A.</v>
      </c>
      <c r="G102" s="341"/>
      <c r="H102" s="342"/>
      <c r="I102" s="134"/>
      <c r="J102" s="243" t="str">
        <f>IF(APF!C42=0,"",APF!C42)</f>
        <v>-</v>
      </c>
      <c r="K102" s="140">
        <f>APF!I42</f>
        <v>0</v>
      </c>
      <c r="L102" s="140">
        <f>APF!J42</f>
        <v>0</v>
      </c>
      <c r="M102" s="334" t="str">
        <f>IF(J102&lt;&gt;"",APF!K42,"")</f>
        <v>Sem P.A.</v>
      </c>
      <c r="N102" s="335"/>
      <c r="O102" s="336"/>
      <c r="T102" s="71" t="str">
        <f t="shared" si="17"/>
        <v/>
      </c>
      <c r="U102" s="71" t="str">
        <f t="shared" si="18"/>
        <v/>
      </c>
      <c r="V102" s="71" t="str">
        <f t="shared" si="19"/>
        <v/>
      </c>
      <c r="W102" s="71">
        <v>1.4999999999999999E-4</v>
      </c>
      <c r="X102" s="71" t="str">
        <f>IF(Áreas!C46=0,"",Áreas!C46)</f>
        <v/>
      </c>
      <c r="Y102" s="71" t="str">
        <f>IF($X102="","",COUNTIF(PA!$G$5:$G$104,$X102))</f>
        <v/>
      </c>
      <c r="Z102" s="71" t="str">
        <f>IF($X102="","",COUNTIFS(PA!$G$5:$G$104,$X102,PA!$K$5:$K$104,"&lt;&gt;Atrasado"))</f>
        <v/>
      </c>
      <c r="AA102" s="71" t="str">
        <f>IF($X102="","",COUNTIFS(PA!$G$5:$G$104,$X102,PA!$K$5:$K$104,"=Atrasado"))</f>
        <v/>
      </c>
    </row>
    <row r="103" spans="3:27" ht="24" customHeight="1" thickTop="1" thickBot="1">
      <c r="C103" s="243" t="str">
        <f>IF(APF!C18=0,"",APF!C18)</f>
        <v>-</v>
      </c>
      <c r="D103" s="140">
        <f>APF!I18</f>
        <v>0</v>
      </c>
      <c r="E103" s="140">
        <f>APF!J18</f>
        <v>0</v>
      </c>
      <c r="F103" s="340" t="str">
        <f>IF(C103&lt;&gt;"",APF!K18,"")</f>
        <v>Sem P.A.</v>
      </c>
      <c r="G103" s="341"/>
      <c r="H103" s="342"/>
      <c r="I103" s="134"/>
      <c r="J103" s="243" t="str">
        <f>IF(APF!C43=0,"",APF!C43)</f>
        <v>-</v>
      </c>
      <c r="K103" s="140">
        <f>APF!I43</f>
        <v>0</v>
      </c>
      <c r="L103" s="140">
        <f>APF!J43</f>
        <v>0</v>
      </c>
      <c r="M103" s="334" t="str">
        <f>IF(J103&lt;&gt;"",APF!K43,"")</f>
        <v>Sem P.A.</v>
      </c>
      <c r="N103" s="335"/>
      <c r="O103" s="336"/>
      <c r="T103" s="71" t="str">
        <f t="shared" si="17"/>
        <v/>
      </c>
      <c r="U103" s="71" t="str">
        <f t="shared" si="18"/>
        <v/>
      </c>
      <c r="V103" s="71" t="str">
        <f t="shared" si="19"/>
        <v/>
      </c>
      <c r="W103" s="71">
        <v>1.4999999999999999E-4</v>
      </c>
      <c r="X103" s="71" t="str">
        <f>IF(Áreas!C47=0,"",Áreas!C47)</f>
        <v/>
      </c>
      <c r="Y103" s="71" t="str">
        <f>IF($X103="","",COUNTIF(PA!$G$5:$G$104,$X103))</f>
        <v/>
      </c>
      <c r="Z103" s="71" t="str">
        <f>IF($X103="","",COUNTIFS(PA!$G$5:$G$104,$X103,PA!$K$5:$K$104,"&lt;&gt;Atrasado"))</f>
        <v/>
      </c>
      <c r="AA103" s="71" t="str">
        <f>IF($X103="","",COUNTIFS(PA!$G$5:$G$104,$X103,PA!$K$5:$K$104,"=Atrasado"))</f>
        <v/>
      </c>
    </row>
    <row r="104" spans="3:27" ht="24" customHeight="1" thickTop="1" thickBot="1">
      <c r="C104" s="243" t="str">
        <f>IF(APF!C19=0,"",APF!C19)</f>
        <v>-</v>
      </c>
      <c r="D104" s="140">
        <f>APF!I19</f>
        <v>0</v>
      </c>
      <c r="E104" s="140">
        <f>APF!J19</f>
        <v>0</v>
      </c>
      <c r="F104" s="340" t="str">
        <f>IF(C104&lt;&gt;"",APF!K19,"")</f>
        <v>Sem P.A.</v>
      </c>
      <c r="G104" s="341"/>
      <c r="H104" s="342"/>
      <c r="I104" s="134"/>
      <c r="J104" s="243" t="str">
        <f>IF(APF!C44=0,"",APF!C44)</f>
        <v>-</v>
      </c>
      <c r="K104" s="140">
        <f>APF!I44</f>
        <v>0</v>
      </c>
      <c r="L104" s="140">
        <f>APF!J44</f>
        <v>0</v>
      </c>
      <c r="M104" s="334" t="str">
        <f>IF(J104&lt;&gt;"",APF!K44,"")</f>
        <v>Sem P.A.</v>
      </c>
      <c r="N104" s="335"/>
      <c r="O104" s="336"/>
      <c r="T104" s="71" t="str">
        <f t="shared" si="17"/>
        <v/>
      </c>
      <c r="U104" s="71" t="str">
        <f t="shared" si="18"/>
        <v/>
      </c>
      <c r="V104" s="71" t="str">
        <f t="shared" si="19"/>
        <v/>
      </c>
      <c r="W104" s="71">
        <v>1.4999999999999999E-4</v>
      </c>
      <c r="X104" s="71" t="str">
        <f>IF(Áreas!C48=0,"",Áreas!C48)</f>
        <v/>
      </c>
      <c r="Y104" s="71" t="str">
        <f>IF($X104="","",COUNTIF(PA!$G$5:$G$104,$X104))</f>
        <v/>
      </c>
      <c r="Z104" s="71" t="str">
        <f>IF($X104="","",COUNTIFS(PA!$G$5:$G$104,$X104,PA!$K$5:$K$104,"&lt;&gt;Atrasado"))</f>
        <v/>
      </c>
      <c r="AA104" s="71" t="str">
        <f>IF($X104="","",COUNTIFS(PA!$G$5:$G$104,$X104,PA!$K$5:$K$104,"=Atrasado"))</f>
        <v/>
      </c>
    </row>
    <row r="105" spans="3:27" ht="24" customHeight="1" thickTop="1" thickBot="1">
      <c r="C105" s="243" t="str">
        <f>IF(APF!C20=0,"",APF!C20)</f>
        <v>-</v>
      </c>
      <c r="D105" s="140">
        <f>APF!I20</f>
        <v>0</v>
      </c>
      <c r="E105" s="140">
        <f>APF!J20</f>
        <v>0</v>
      </c>
      <c r="F105" s="340" t="str">
        <f>IF(C105&lt;&gt;"",APF!K20,"")</f>
        <v>Sem P.A.</v>
      </c>
      <c r="G105" s="341"/>
      <c r="H105" s="342"/>
      <c r="I105" s="134"/>
      <c r="J105" s="243" t="str">
        <f>IF(APF!C45=0,"",APF!C45)</f>
        <v>-</v>
      </c>
      <c r="K105" s="140">
        <f>APF!I45</f>
        <v>0</v>
      </c>
      <c r="L105" s="140">
        <f>APF!J45</f>
        <v>0</v>
      </c>
      <c r="M105" s="334" t="str">
        <f>IF(J105&lt;&gt;"",APF!K45,"")</f>
        <v>Sem P.A.</v>
      </c>
      <c r="N105" s="335"/>
      <c r="O105" s="336"/>
      <c r="T105" s="71" t="str">
        <f t="shared" si="17"/>
        <v/>
      </c>
      <c r="U105" s="71" t="str">
        <f t="shared" si="18"/>
        <v/>
      </c>
      <c r="V105" s="71" t="str">
        <f t="shared" si="19"/>
        <v/>
      </c>
      <c r="W105" s="71">
        <v>1.4999999999999999E-4</v>
      </c>
      <c r="X105" s="71" t="str">
        <f>IF(Áreas!C49=0,"",Áreas!C49)</f>
        <v/>
      </c>
      <c r="Y105" s="71" t="str">
        <f>IF($X105="","",COUNTIF(PA!$G$5:$G$104,$X105))</f>
        <v/>
      </c>
      <c r="Z105" s="71" t="str">
        <f>IF($X105="","",COUNTIFS(PA!$G$5:$G$104,$X105,PA!$K$5:$K$104,"&lt;&gt;Atrasado"))</f>
        <v/>
      </c>
      <c r="AA105" s="71" t="str">
        <f>IF($X105="","",COUNTIFS(PA!$G$5:$G$104,$X105,PA!$K$5:$K$104,"=Atrasado"))</f>
        <v/>
      </c>
    </row>
    <row r="106" spans="3:27" ht="24" customHeight="1" thickTop="1" thickBot="1">
      <c r="C106" s="243" t="str">
        <f>IF(APF!C21=0,"",APF!C21)</f>
        <v>-</v>
      </c>
      <c r="D106" s="140">
        <f>APF!I21</f>
        <v>0</v>
      </c>
      <c r="E106" s="140">
        <f>APF!J21</f>
        <v>0</v>
      </c>
      <c r="F106" s="340" t="str">
        <f>IF(C106&lt;&gt;"",APF!K21,"")</f>
        <v>Sem P.A.</v>
      </c>
      <c r="G106" s="341"/>
      <c r="H106" s="342"/>
      <c r="I106" s="134"/>
      <c r="J106" s="243" t="str">
        <f>IF(APF!C46=0,"",APF!C46)</f>
        <v>-</v>
      </c>
      <c r="K106" s="140">
        <f>APF!I46</f>
        <v>0</v>
      </c>
      <c r="L106" s="140">
        <f>APF!J46</f>
        <v>0</v>
      </c>
      <c r="M106" s="334" t="str">
        <f>IF(J106&lt;&gt;"",APF!K46,"")</f>
        <v>Sem P.A.</v>
      </c>
      <c r="N106" s="335"/>
      <c r="O106" s="336"/>
      <c r="T106" s="71" t="str">
        <f t="shared" si="17"/>
        <v/>
      </c>
      <c r="U106" s="71" t="str">
        <f t="shared" si="18"/>
        <v/>
      </c>
      <c r="V106" s="71" t="str">
        <f t="shared" si="19"/>
        <v/>
      </c>
      <c r="W106" s="71">
        <v>1.4999999999999999E-4</v>
      </c>
      <c r="X106" s="71" t="str">
        <f>IF(Áreas!C50=0,"",Áreas!C50)</f>
        <v/>
      </c>
      <c r="Y106" s="71" t="str">
        <f>IF($X106="","",COUNTIF(PA!$G$5:$G$104,$X106))</f>
        <v/>
      </c>
      <c r="Z106" s="71" t="str">
        <f>IF($X106="","",COUNTIFS(PA!$G$5:$G$104,$X106,PA!$K$5:$K$104,"&lt;&gt;Atrasado"))</f>
        <v/>
      </c>
      <c r="AA106" s="71" t="str">
        <f>IF($X106="","",COUNTIFS(PA!$G$5:$G$104,$X106,PA!$K$5:$K$104,"=Atrasado"))</f>
        <v/>
      </c>
    </row>
    <row r="107" spans="3:27" ht="24" customHeight="1" thickTop="1" thickBot="1">
      <c r="C107" s="243" t="str">
        <f>IF(APF!C22=0,"",APF!C22)</f>
        <v>-</v>
      </c>
      <c r="D107" s="140">
        <f>APF!I22</f>
        <v>0</v>
      </c>
      <c r="E107" s="140">
        <f>APF!J22</f>
        <v>0</v>
      </c>
      <c r="F107" s="340" t="str">
        <f>IF(C107&lt;&gt;"",APF!K22,"")</f>
        <v>Sem P.A.</v>
      </c>
      <c r="G107" s="341"/>
      <c r="H107" s="342"/>
      <c r="I107" s="134"/>
      <c r="J107" s="243" t="str">
        <f>IF(APF!C47=0,"",APF!C47)</f>
        <v>-</v>
      </c>
      <c r="K107" s="140">
        <f>APF!I47</f>
        <v>0</v>
      </c>
      <c r="L107" s="140">
        <f>APF!J47</f>
        <v>0</v>
      </c>
      <c r="M107" s="334" t="str">
        <f>IF(J107&lt;&gt;"",APF!K47,"")</f>
        <v>Sem P.A.</v>
      </c>
      <c r="N107" s="335"/>
      <c r="O107" s="336"/>
      <c r="T107" s="71" t="str">
        <f t="shared" si="17"/>
        <v/>
      </c>
      <c r="U107" s="71" t="str">
        <f t="shared" si="18"/>
        <v/>
      </c>
      <c r="V107" s="71" t="str">
        <f t="shared" si="19"/>
        <v/>
      </c>
      <c r="W107" s="71">
        <v>1.4999999999999999E-4</v>
      </c>
      <c r="X107" s="71" t="str">
        <f>IF(Áreas!C51=0,"",Áreas!C51)</f>
        <v/>
      </c>
      <c r="Y107" s="71" t="str">
        <f>IF($X107="","",COUNTIF(PA!$G$5:$G$104,$X107))</f>
        <v/>
      </c>
      <c r="Z107" s="71" t="str">
        <f>IF($X107="","",COUNTIFS(PA!$G$5:$G$104,$X107,PA!$K$5:$K$104,"&lt;&gt;Atrasado"))</f>
        <v/>
      </c>
      <c r="AA107" s="71" t="str">
        <f>IF($X107="","",COUNTIFS(PA!$G$5:$G$104,$X107,PA!$K$5:$K$104,"=Atrasado"))</f>
        <v/>
      </c>
    </row>
    <row r="108" spans="3:27" ht="24" customHeight="1" thickTop="1" thickBot="1">
      <c r="C108" s="243" t="str">
        <f>IF(APF!C23=0,"",APF!C23)</f>
        <v>-</v>
      </c>
      <c r="D108" s="140">
        <f>APF!I23</f>
        <v>0</v>
      </c>
      <c r="E108" s="140">
        <f>APF!J23</f>
        <v>0</v>
      </c>
      <c r="F108" s="340" t="str">
        <f>IF(C108&lt;&gt;"",APF!K23,"")</f>
        <v>Sem P.A.</v>
      </c>
      <c r="G108" s="341"/>
      <c r="H108" s="342"/>
      <c r="I108" s="134"/>
      <c r="J108" s="243" t="str">
        <f>IF(APF!C48=0,"",APF!C48)</f>
        <v>-</v>
      </c>
      <c r="K108" s="140">
        <f>APF!I48</f>
        <v>0</v>
      </c>
      <c r="L108" s="140">
        <f>APF!J48</f>
        <v>0</v>
      </c>
      <c r="M108" s="334" t="str">
        <f>IF(J108&lt;&gt;"",APF!K48,"")</f>
        <v>Sem P.A.</v>
      </c>
      <c r="N108" s="335"/>
      <c r="O108" s="336"/>
      <c r="T108" s="71" t="str">
        <f t="shared" si="17"/>
        <v/>
      </c>
      <c r="U108" s="71" t="str">
        <f t="shared" si="18"/>
        <v/>
      </c>
      <c r="V108" s="71" t="str">
        <f t="shared" si="19"/>
        <v/>
      </c>
      <c r="W108" s="71">
        <v>1.4999999999999999E-4</v>
      </c>
      <c r="X108" s="71" t="str">
        <f>IF(Áreas!C52=0,"",Áreas!C52)</f>
        <v/>
      </c>
      <c r="Y108" s="71" t="str">
        <f>IF($X108="","",COUNTIF(PA!$G$5:$G$104,$X108))</f>
        <v/>
      </c>
      <c r="Z108" s="71" t="str">
        <f>IF($X108="","",COUNTIFS(PA!$G$5:$G$104,$X108,PA!$K$5:$K$104,"&lt;&gt;Atrasado"))</f>
        <v/>
      </c>
      <c r="AA108" s="71" t="str">
        <f>IF($X108="","",COUNTIFS(PA!$G$5:$G$104,$X108,PA!$K$5:$K$104,"=Atrasado"))</f>
        <v/>
      </c>
    </row>
    <row r="109" spans="3:27" ht="24" customHeight="1" thickTop="1" thickBot="1">
      <c r="C109" s="243" t="str">
        <f>IF(APF!C24=0,"",APF!C24)</f>
        <v>-</v>
      </c>
      <c r="D109" s="140">
        <f>APF!I24</f>
        <v>0</v>
      </c>
      <c r="E109" s="140">
        <f>APF!J24</f>
        <v>0</v>
      </c>
      <c r="F109" s="340" t="str">
        <f>IF(C109&lt;&gt;"",APF!K24,"")</f>
        <v>Sem P.A.</v>
      </c>
      <c r="G109" s="341"/>
      <c r="H109" s="342"/>
      <c r="I109" s="134"/>
      <c r="J109" s="243" t="str">
        <f>IF(APF!C49=0,"",APF!C49)</f>
        <v>-</v>
      </c>
      <c r="K109" s="140">
        <f>APF!I49</f>
        <v>0</v>
      </c>
      <c r="L109" s="140">
        <f>APF!J49</f>
        <v>0</v>
      </c>
      <c r="M109" s="334" t="str">
        <f>IF(J109&lt;&gt;"",APF!K49,"")</f>
        <v>Sem P.A.</v>
      </c>
      <c r="N109" s="335"/>
      <c r="O109" s="336"/>
      <c r="T109" s="71" t="str">
        <f t="shared" si="17"/>
        <v/>
      </c>
      <c r="U109" s="71" t="str">
        <f t="shared" si="18"/>
        <v/>
      </c>
      <c r="V109" s="71" t="str">
        <f t="shared" si="19"/>
        <v/>
      </c>
      <c r="W109" s="71">
        <v>1.4999999999999999E-4</v>
      </c>
      <c r="X109" s="71" t="str">
        <f>IF(Áreas!C53=0,"",Áreas!C53)</f>
        <v/>
      </c>
      <c r="Y109" s="71" t="str">
        <f>IF($X109="","",COUNTIF(PA!$G$5:$G$104,$X109))</f>
        <v/>
      </c>
      <c r="Z109" s="71" t="str">
        <f>IF($X109="","",COUNTIFS(PA!$G$5:$G$104,$X109,PA!$K$5:$K$104,"&lt;&gt;Atrasado"))</f>
        <v/>
      </c>
      <c r="AA109" s="71" t="str">
        <f>IF($X109="","",COUNTIFS(PA!$G$5:$G$104,$X109,PA!$K$5:$K$104,"=Atrasado"))</f>
        <v/>
      </c>
    </row>
    <row r="110" spans="3:27" ht="24" customHeight="1" thickTop="1" thickBot="1">
      <c r="C110" s="243" t="str">
        <f>IF(APF!C25=0,"",APF!C25)</f>
        <v>-</v>
      </c>
      <c r="D110" s="140">
        <f>APF!I25</f>
        <v>0</v>
      </c>
      <c r="E110" s="140">
        <f>APF!J25</f>
        <v>0</v>
      </c>
      <c r="F110" s="340" t="str">
        <f>IF(C110&lt;&gt;"",APF!K25,"")</f>
        <v>Sem P.A.</v>
      </c>
      <c r="G110" s="341"/>
      <c r="H110" s="342"/>
      <c r="I110" s="134"/>
      <c r="J110" s="243" t="str">
        <f>IF(APF!C50=0,"",APF!C50)</f>
        <v>-</v>
      </c>
      <c r="K110" s="140">
        <f>APF!I50</f>
        <v>0</v>
      </c>
      <c r="L110" s="140">
        <f>APF!J50</f>
        <v>0</v>
      </c>
      <c r="M110" s="334" t="str">
        <f>IF(J110&lt;&gt;"",APF!K50,"")</f>
        <v>Sem P.A.</v>
      </c>
      <c r="N110" s="335"/>
      <c r="O110" s="336"/>
      <c r="T110" s="71" t="str">
        <f t="shared" si="17"/>
        <v/>
      </c>
      <c r="U110" s="71" t="str">
        <f t="shared" si="18"/>
        <v/>
      </c>
      <c r="V110" s="71" t="str">
        <f t="shared" si="19"/>
        <v/>
      </c>
      <c r="W110" s="71">
        <v>1.4999999999999999E-4</v>
      </c>
      <c r="X110" s="71" t="str">
        <f>IF(Áreas!C54=0,"",Áreas!C54)</f>
        <v/>
      </c>
      <c r="Y110" s="71" t="str">
        <f>IF($X110="","",COUNTIF(PA!$G$5:$G$104,$X110))</f>
        <v/>
      </c>
      <c r="Z110" s="71" t="str">
        <f>IF($X110="","",COUNTIFS(PA!$G$5:$G$104,$X110,PA!$K$5:$K$104,"&lt;&gt;Atrasado"))</f>
        <v/>
      </c>
      <c r="AA110" s="71" t="str">
        <f>IF($X110="","",COUNTIFS(PA!$G$5:$G$104,$X110,PA!$K$5:$K$104,"=Atrasado"))</f>
        <v/>
      </c>
    </row>
    <row r="111" spans="3:27" ht="24" customHeight="1" thickTop="1" thickBot="1">
      <c r="C111" s="243" t="str">
        <f>IF(APF!C26=0,"",APF!C26)</f>
        <v>-</v>
      </c>
      <c r="D111" s="140">
        <f>APF!I26</f>
        <v>0</v>
      </c>
      <c r="E111" s="140">
        <f>APF!J26</f>
        <v>0</v>
      </c>
      <c r="F111" s="340" t="str">
        <f>IF(C111&lt;&gt;"",APF!K26,"")</f>
        <v>Sem P.A.</v>
      </c>
      <c r="G111" s="341"/>
      <c r="H111" s="342"/>
      <c r="I111" s="134"/>
      <c r="J111" s="243" t="str">
        <f>IF(APF!C51=0,"",APF!C51)</f>
        <v>-</v>
      </c>
      <c r="K111" s="140">
        <f>APF!I51</f>
        <v>0</v>
      </c>
      <c r="L111" s="140">
        <f>APF!J51</f>
        <v>0</v>
      </c>
      <c r="M111" s="334" t="str">
        <f>IF(J111&lt;&gt;"",APF!K51,"")</f>
        <v>Sem P.A.</v>
      </c>
      <c r="N111" s="335"/>
      <c r="O111" s="336"/>
      <c r="T111" s="71" t="str">
        <f t="shared" si="17"/>
        <v/>
      </c>
      <c r="U111" s="71" t="str">
        <f t="shared" si="18"/>
        <v/>
      </c>
      <c r="V111" s="71" t="str">
        <f t="shared" si="19"/>
        <v/>
      </c>
      <c r="W111" s="71">
        <v>1.4999999999999999E-4</v>
      </c>
      <c r="X111" s="71" t="str">
        <f>IF(Áreas!C55=0,"",Áreas!C55)</f>
        <v/>
      </c>
      <c r="Y111" s="71" t="str">
        <f>IF($X111="","",COUNTIF(PA!$G$5:$G$104,$X111))</f>
        <v/>
      </c>
      <c r="Z111" s="71" t="str">
        <f>IF($X111="","",COUNTIFS(PA!$G$5:$G$104,$X111,PA!$K$5:$K$104,"&lt;&gt;Atrasado"))</f>
        <v/>
      </c>
      <c r="AA111" s="71" t="str">
        <f>IF($X111="","",COUNTIFS(PA!$G$5:$G$104,$X111,PA!$K$5:$K$104,"=Atrasado"))</f>
        <v/>
      </c>
    </row>
    <row r="112" spans="3:27" ht="24" customHeight="1" thickTop="1" thickBot="1">
      <c r="C112" s="243" t="str">
        <f>IF(APF!C27=0,"",APF!C27)</f>
        <v>-</v>
      </c>
      <c r="D112" s="140">
        <f>APF!I27</f>
        <v>0</v>
      </c>
      <c r="E112" s="140">
        <f>APF!J27</f>
        <v>0</v>
      </c>
      <c r="F112" s="340" t="str">
        <f>IF(C112&lt;&gt;"",APF!K27,"")</f>
        <v>Sem P.A.</v>
      </c>
      <c r="G112" s="341"/>
      <c r="H112" s="342"/>
      <c r="I112" s="134"/>
      <c r="J112" s="243" t="str">
        <f>IF(APF!C52=0,"",APF!C52)</f>
        <v>-</v>
      </c>
      <c r="K112" s="140">
        <f>APF!I52</f>
        <v>0</v>
      </c>
      <c r="L112" s="140">
        <f>APF!J52</f>
        <v>0</v>
      </c>
      <c r="M112" s="334" t="str">
        <f>IF(J112&lt;&gt;"",APF!K52,"")</f>
        <v>Sem P.A.</v>
      </c>
      <c r="N112" s="335"/>
      <c r="O112" s="336"/>
      <c r="T112" s="71" t="str">
        <f t="shared" si="17"/>
        <v/>
      </c>
      <c r="U112" s="71" t="str">
        <f t="shared" si="18"/>
        <v/>
      </c>
      <c r="V112" s="71" t="str">
        <f t="shared" si="19"/>
        <v/>
      </c>
      <c r="W112" s="71">
        <v>1.4999999999999999E-4</v>
      </c>
      <c r="X112" s="71" t="str">
        <f>IF(Áreas!C56=0,"",Áreas!C56)</f>
        <v/>
      </c>
      <c r="Y112" s="71" t="str">
        <f>IF($X112="","",COUNTIF(PA!$G$5:$G$104,$X112))</f>
        <v/>
      </c>
      <c r="Z112" s="71" t="str">
        <f>IF($X112="","",COUNTIFS(PA!$G$5:$G$104,$X112,PA!$K$5:$K$104,"&lt;&gt;Atrasado"))</f>
        <v/>
      </c>
      <c r="AA112" s="71" t="str">
        <f>IF($X112="","",COUNTIFS(PA!$G$5:$G$104,$X112,PA!$K$5:$K$104,"=Atrasado"))</f>
        <v/>
      </c>
    </row>
    <row r="113" spans="3:27" ht="24" customHeight="1" thickTop="1" thickBot="1">
      <c r="C113" s="243" t="str">
        <f>IF(APF!C28=0,"",APF!C28)</f>
        <v>-</v>
      </c>
      <c r="D113" s="140">
        <f>APF!I28</f>
        <v>0</v>
      </c>
      <c r="E113" s="140">
        <f>APF!J28</f>
        <v>0</v>
      </c>
      <c r="F113" s="340" t="str">
        <f>IF(C113&lt;&gt;"",APF!K28,"")</f>
        <v>Sem P.A.</v>
      </c>
      <c r="G113" s="341"/>
      <c r="H113" s="342"/>
      <c r="I113" s="134"/>
      <c r="J113" s="243" t="str">
        <f>IF(APF!C53=0,"",APF!C53)</f>
        <v>-</v>
      </c>
      <c r="K113" s="140">
        <f>APF!I53</f>
        <v>0</v>
      </c>
      <c r="L113" s="140">
        <f>APF!J53</f>
        <v>0</v>
      </c>
      <c r="M113" s="334" t="str">
        <f>IF(J113&lt;&gt;"",APF!K53,"")</f>
        <v>Sem P.A.</v>
      </c>
      <c r="N113" s="335"/>
      <c r="O113" s="336"/>
      <c r="T113" s="71" t="str">
        <f t="shared" si="17"/>
        <v/>
      </c>
      <c r="U113" s="71" t="str">
        <f t="shared" si="18"/>
        <v/>
      </c>
      <c r="V113" s="71" t="str">
        <f t="shared" si="19"/>
        <v/>
      </c>
      <c r="W113" s="71">
        <v>1.4999999999999999E-4</v>
      </c>
      <c r="X113" s="71" t="str">
        <f>IF(Áreas!C57=0,"",Áreas!C57)</f>
        <v/>
      </c>
      <c r="Y113" s="71" t="str">
        <f>IF($X113="","",COUNTIF(PA!$G$5:$G$104,$X113))</f>
        <v/>
      </c>
      <c r="Z113" s="71" t="str">
        <f>IF($X113="","",COUNTIFS(PA!$G$5:$G$104,$X113,PA!$K$5:$K$104,"&lt;&gt;Atrasado"))</f>
        <v/>
      </c>
      <c r="AA113" s="71" t="str">
        <f>IF($X113="","",COUNTIFS(PA!$G$5:$G$104,$X113,PA!$K$5:$K$104,"=Atrasado"))</f>
        <v/>
      </c>
    </row>
    <row r="114" spans="3:27" ht="24" customHeight="1" thickTop="1" thickBot="1">
      <c r="C114" s="243" t="str">
        <f>IF(APF!C29=0,"",APF!C29)</f>
        <v>-</v>
      </c>
      <c r="D114" s="140">
        <f>APF!I29</f>
        <v>0</v>
      </c>
      <c r="E114" s="140">
        <f>APF!J29</f>
        <v>0</v>
      </c>
      <c r="F114" s="340" t="str">
        <f>IF(C114&lt;&gt;"",APF!K29,"")</f>
        <v>Sem P.A.</v>
      </c>
      <c r="G114" s="341"/>
      <c r="H114" s="342"/>
      <c r="I114" s="134"/>
      <c r="J114" s="243" t="str">
        <f>IF(APF!C54=0,"",APF!C54)</f>
        <v>-</v>
      </c>
      <c r="K114" s="140">
        <f>APF!I54</f>
        <v>0</v>
      </c>
      <c r="L114" s="140">
        <f>APF!J54</f>
        <v>0</v>
      </c>
      <c r="M114" s="334" t="str">
        <f>IF(J114&lt;&gt;"",APF!K54,"")</f>
        <v>Sem P.A.</v>
      </c>
      <c r="N114" s="335"/>
      <c r="O114" s="336"/>
      <c r="T114" s="71" t="str">
        <f t="shared" si="17"/>
        <v/>
      </c>
      <c r="U114" s="71" t="str">
        <f t="shared" si="18"/>
        <v/>
      </c>
      <c r="V114" s="71" t="str">
        <f t="shared" si="19"/>
        <v/>
      </c>
      <c r="W114" s="71">
        <v>1.4999999999999999E-4</v>
      </c>
      <c r="X114" s="71" t="str">
        <f>IF(Áreas!C58=0,"",Áreas!C58)</f>
        <v/>
      </c>
      <c r="Y114" s="71" t="str">
        <f>IF($X114="","",COUNTIF(PA!$G$5:$G$104,$X114))</f>
        <v/>
      </c>
      <c r="Z114" s="71" t="str">
        <f>IF($X114="","",COUNTIFS(PA!$G$5:$G$104,$X114,PA!$K$5:$K$104,"&lt;&gt;Atrasado"))</f>
        <v/>
      </c>
      <c r="AA114" s="71" t="str">
        <f>IF($X114="","",COUNTIFS(PA!$G$5:$G$104,$X114,PA!$K$5:$K$104,"=Atrasado"))</f>
        <v/>
      </c>
    </row>
    <row r="115" spans="3:27" ht="24" customHeight="1" thickTop="1">
      <c r="T115" s="71" t="str">
        <f t="shared" si="17"/>
        <v/>
      </c>
      <c r="U115" s="71" t="str">
        <f t="shared" si="18"/>
        <v/>
      </c>
      <c r="V115" s="71" t="str">
        <f t="shared" si="19"/>
        <v/>
      </c>
      <c r="W115" s="71">
        <v>1.4999999999999999E-4</v>
      </c>
      <c r="X115" s="71" t="str">
        <f>IF(Áreas!C59=0,"",Áreas!C59)</f>
        <v/>
      </c>
      <c r="Y115" s="71" t="str">
        <f>IF($X115="","",COUNTIF(PA!$G$5:$G$104,$X115))</f>
        <v/>
      </c>
      <c r="Z115" s="71" t="str">
        <f>IF($X115="","",COUNTIFS(PA!$G$5:$G$104,$X115,PA!$K$5:$K$104,"&lt;&gt;Atrasado"))</f>
        <v/>
      </c>
      <c r="AA115" s="71" t="str">
        <f>IF($X115="","",COUNTIFS(PA!$G$5:$G$104,$X115,PA!$K$5:$K$104,"=Atrasado"))</f>
        <v/>
      </c>
    </row>
  </sheetData>
  <sheetProtection password="DACF" sheet="1" objects="1" scenarios="1" formatCells="0" formatColumns="0" formatRows="0" selectLockedCells="1"/>
  <mergeCells count="214">
    <mergeCell ref="F84:G84"/>
    <mergeCell ref="H84:J84"/>
    <mergeCell ref="F85:G85"/>
    <mergeCell ref="H85:J85"/>
    <mergeCell ref="C87:P87"/>
    <mergeCell ref="F81:G81"/>
    <mergeCell ref="H81:J81"/>
    <mergeCell ref="F82:G82"/>
    <mergeCell ref="H82:J82"/>
    <mergeCell ref="F83:G83"/>
    <mergeCell ref="H83:J83"/>
    <mergeCell ref="D81:E81"/>
    <mergeCell ref="D82:E82"/>
    <mergeCell ref="D83:E83"/>
    <mergeCell ref="F78:G78"/>
    <mergeCell ref="H78:J78"/>
    <mergeCell ref="F79:G79"/>
    <mergeCell ref="H79:J79"/>
    <mergeCell ref="F80:G80"/>
    <mergeCell ref="H80:J80"/>
    <mergeCell ref="F75:G75"/>
    <mergeCell ref="H75:J75"/>
    <mergeCell ref="F76:G76"/>
    <mergeCell ref="H76:J76"/>
    <mergeCell ref="F77:G77"/>
    <mergeCell ref="H77:J77"/>
    <mergeCell ref="F72:G72"/>
    <mergeCell ref="H72:J72"/>
    <mergeCell ref="F73:G73"/>
    <mergeCell ref="H73:J73"/>
    <mergeCell ref="F74:G74"/>
    <mergeCell ref="H74:J74"/>
    <mergeCell ref="D84:E84"/>
    <mergeCell ref="D85:E85"/>
    <mergeCell ref="F65:G65"/>
    <mergeCell ref="F66:G66"/>
    <mergeCell ref="H65:J65"/>
    <mergeCell ref="H66:J66"/>
    <mergeCell ref="F67:G67"/>
    <mergeCell ref="H67:J67"/>
    <mergeCell ref="F68:G68"/>
    <mergeCell ref="H68:J68"/>
    <mergeCell ref="F69:G69"/>
    <mergeCell ref="H69:J69"/>
    <mergeCell ref="F70:G70"/>
    <mergeCell ref="H70:J70"/>
    <mergeCell ref="F71:G71"/>
    <mergeCell ref="H71:J71"/>
    <mergeCell ref="D79:E79"/>
    <mergeCell ref="D80:E80"/>
    <mergeCell ref="D74:E74"/>
    <mergeCell ref="D75:E75"/>
    <mergeCell ref="D76:E76"/>
    <mergeCell ref="D77:E77"/>
    <mergeCell ref="D78:E78"/>
    <mergeCell ref="D69:E69"/>
    <mergeCell ref="D70:E70"/>
    <mergeCell ref="D71:E71"/>
    <mergeCell ref="D72:E72"/>
    <mergeCell ref="D73:E73"/>
    <mergeCell ref="F60:G60"/>
    <mergeCell ref="F61:G61"/>
    <mergeCell ref="H57:I57"/>
    <mergeCell ref="D65:E65"/>
    <mergeCell ref="D66:E66"/>
    <mergeCell ref="D67:E67"/>
    <mergeCell ref="D68:E68"/>
    <mergeCell ref="D50:G50"/>
    <mergeCell ref="D51:G51"/>
    <mergeCell ref="D52:G52"/>
    <mergeCell ref="D53:G53"/>
    <mergeCell ref="D56:E56"/>
    <mergeCell ref="F56:G56"/>
    <mergeCell ref="C55:D55"/>
    <mergeCell ref="D40:H40"/>
    <mergeCell ref="C48:D48"/>
    <mergeCell ref="C46:D46"/>
    <mergeCell ref="E46:F46"/>
    <mergeCell ref="C22:D22"/>
    <mergeCell ref="C44:P44"/>
    <mergeCell ref="J22:K22"/>
    <mergeCell ref="C63:P63"/>
    <mergeCell ref="C25:D25"/>
    <mergeCell ref="D28:O29"/>
    <mergeCell ref="C29:C30"/>
    <mergeCell ref="D30:O30"/>
    <mergeCell ref="E55:F55"/>
    <mergeCell ref="G55:H55"/>
    <mergeCell ref="I55:J55"/>
    <mergeCell ref="H56:I56"/>
    <mergeCell ref="D57:E57"/>
    <mergeCell ref="D58:E58"/>
    <mergeCell ref="D59:E59"/>
    <mergeCell ref="D60:E60"/>
    <mergeCell ref="D61:E61"/>
    <mergeCell ref="F57:G57"/>
    <mergeCell ref="F58:G58"/>
    <mergeCell ref="F59:G59"/>
    <mergeCell ref="E21:H21"/>
    <mergeCell ref="E22:H22"/>
    <mergeCell ref="C23:D23"/>
    <mergeCell ref="C24:D24"/>
    <mergeCell ref="E24:H24"/>
    <mergeCell ref="E25:H25"/>
    <mergeCell ref="E17:H17"/>
    <mergeCell ref="L17:O17"/>
    <mergeCell ref="C21:D21"/>
    <mergeCell ref="C18:D18"/>
    <mergeCell ref="J18:K18"/>
    <mergeCell ref="E18:H18"/>
    <mergeCell ref="J17:K17"/>
    <mergeCell ref="J24:K24"/>
    <mergeCell ref="L18:O18"/>
    <mergeCell ref="L21:O21"/>
    <mergeCell ref="L22:O22"/>
    <mergeCell ref="L24:O24"/>
    <mergeCell ref="L25:O25"/>
    <mergeCell ref="J25:K25"/>
    <mergeCell ref="J23:K23"/>
    <mergeCell ref="J21:K21"/>
    <mergeCell ref="C17:D17"/>
    <mergeCell ref="B1:C1"/>
    <mergeCell ref="D1:E1"/>
    <mergeCell ref="F1:G1"/>
    <mergeCell ref="H1:I1"/>
    <mergeCell ref="C4:M4"/>
    <mergeCell ref="E15:H15"/>
    <mergeCell ref="E16:H16"/>
    <mergeCell ref="L14:O14"/>
    <mergeCell ref="C14:D14"/>
    <mergeCell ref="J14:K14"/>
    <mergeCell ref="C11:P11"/>
    <mergeCell ref="C6:P6"/>
    <mergeCell ref="C7:P7"/>
    <mergeCell ref="C15:D15"/>
    <mergeCell ref="J15:K15"/>
    <mergeCell ref="C16:D16"/>
    <mergeCell ref="J16:K16"/>
    <mergeCell ref="L15:O15"/>
    <mergeCell ref="L16:O16"/>
    <mergeCell ref="C8:P8"/>
    <mergeCell ref="C9:P9"/>
    <mergeCell ref="F92:H92"/>
    <mergeCell ref="F93:H93"/>
    <mergeCell ref="H58:I58"/>
    <mergeCell ref="H59:I59"/>
    <mergeCell ref="H60:I60"/>
    <mergeCell ref="H61:I61"/>
    <mergeCell ref="F89:H89"/>
    <mergeCell ref="F90:H90"/>
    <mergeCell ref="J1:K1"/>
    <mergeCell ref="E14:H14"/>
    <mergeCell ref="E34:O34"/>
    <mergeCell ref="E33:O33"/>
    <mergeCell ref="J48:K48"/>
    <mergeCell ref="L23:O23"/>
    <mergeCell ref="E36:O36"/>
    <mergeCell ref="E23:H23"/>
    <mergeCell ref="E35:O35"/>
    <mergeCell ref="D41:H41"/>
    <mergeCell ref="D42:H42"/>
    <mergeCell ref="K49:N49"/>
    <mergeCell ref="K50:N50"/>
    <mergeCell ref="D49:G49"/>
    <mergeCell ref="G46:O46"/>
    <mergeCell ref="D39:H39"/>
    <mergeCell ref="M91:O91"/>
    <mergeCell ref="M92:O92"/>
    <mergeCell ref="F112:H112"/>
    <mergeCell ref="F113:H113"/>
    <mergeCell ref="F114:H114"/>
    <mergeCell ref="F109:H109"/>
    <mergeCell ref="F110:H110"/>
    <mergeCell ref="F111:H111"/>
    <mergeCell ref="F106:H106"/>
    <mergeCell ref="F107:H107"/>
    <mergeCell ref="F108:H108"/>
    <mergeCell ref="F103:H103"/>
    <mergeCell ref="F104:H104"/>
    <mergeCell ref="F105:H105"/>
    <mergeCell ref="F100:H100"/>
    <mergeCell ref="F101:H101"/>
    <mergeCell ref="F102:H102"/>
    <mergeCell ref="F97:H97"/>
    <mergeCell ref="F98:H98"/>
    <mergeCell ref="F99:H99"/>
    <mergeCell ref="F94:H94"/>
    <mergeCell ref="F95:H95"/>
    <mergeCell ref="F96:H96"/>
    <mergeCell ref="F91:H91"/>
    <mergeCell ref="M114:O114"/>
    <mergeCell ref="M89:O89"/>
    <mergeCell ref="M111:O111"/>
    <mergeCell ref="M112:O112"/>
    <mergeCell ref="M113:O113"/>
    <mergeCell ref="M108:O108"/>
    <mergeCell ref="M109:O109"/>
    <mergeCell ref="M110:O110"/>
    <mergeCell ref="M105:O105"/>
    <mergeCell ref="M106:O106"/>
    <mergeCell ref="M107:O107"/>
    <mergeCell ref="M102:O102"/>
    <mergeCell ref="M103:O103"/>
    <mergeCell ref="M104:O104"/>
    <mergeCell ref="M99:O99"/>
    <mergeCell ref="M100:O100"/>
    <mergeCell ref="M101:O101"/>
    <mergeCell ref="M96:O96"/>
    <mergeCell ref="M97:O97"/>
    <mergeCell ref="M98:O98"/>
    <mergeCell ref="M93:O93"/>
    <mergeCell ref="M94:O94"/>
    <mergeCell ref="M95:O95"/>
    <mergeCell ref="M90:O90"/>
  </mergeCells>
  <conditionalFormatting sqref="D42">
    <cfRule type="dataBar" priority="99">
      <dataBar>
        <cfvo type="num" val="0"/>
        <cfvo type="num" val="2500"/>
        <color rgb="FF6699CC"/>
      </dataBar>
      <extLst>
        <ext xmlns:x14="http://schemas.microsoft.com/office/spreadsheetml/2009/9/main" uri="{B025F937-C7B1-47D3-B67F-A62EFF666E3E}">
          <x14:id>{04FC1F9A-EF7A-4ABD-A335-FC0A05D30B45}</x14:id>
        </ext>
      </extLst>
    </cfRule>
  </conditionalFormatting>
  <conditionalFormatting sqref="D39">
    <cfRule type="dataBar" priority="106">
      <dataBar>
        <cfvo type="num" val="0"/>
        <cfvo type="num" val="2500"/>
        <color rgb="FF6699CC"/>
      </dataBar>
      <extLst>
        <ext xmlns:x14="http://schemas.microsoft.com/office/spreadsheetml/2009/9/main" uri="{B025F937-C7B1-47D3-B67F-A62EFF666E3E}">
          <x14:id>{F52D1E1E-16C1-499E-A70E-F4EE8AC153F5}</x14:id>
        </ext>
      </extLst>
    </cfRule>
  </conditionalFormatting>
  <conditionalFormatting sqref="D40">
    <cfRule type="dataBar" priority="101">
      <dataBar>
        <cfvo type="num" val="0"/>
        <cfvo type="num" val="2500"/>
        <color rgb="FF6699CC"/>
      </dataBar>
      <extLst>
        <ext xmlns:x14="http://schemas.microsoft.com/office/spreadsheetml/2009/9/main" uri="{B025F937-C7B1-47D3-B67F-A62EFF666E3E}">
          <x14:id>{C0EF83E4-CA89-4DBE-8A44-ABA0C9CAAE7F}</x14:id>
        </ext>
      </extLst>
    </cfRule>
  </conditionalFormatting>
  <conditionalFormatting sqref="D41">
    <cfRule type="dataBar" priority="100">
      <dataBar>
        <cfvo type="num" val="0"/>
        <cfvo type="num" val="2500"/>
        <color rgb="FF6699CC"/>
      </dataBar>
      <extLst>
        <ext xmlns:x14="http://schemas.microsoft.com/office/spreadsheetml/2009/9/main" uri="{B025F937-C7B1-47D3-B67F-A62EFF666E3E}">
          <x14:id>{FF6E1634-AB84-4D8E-B9F4-A6680652A4FA}</x14:id>
        </ext>
      </extLst>
    </cfRule>
  </conditionalFormatting>
  <conditionalFormatting sqref="E14:E18 E21:E25">
    <cfRule type="dataBar" priority="71">
      <dataBar>
        <cfvo type="num" val="0"/>
        <cfvo type="num" val="125"/>
        <color rgb="FF55B03E"/>
      </dataBar>
    </cfRule>
  </conditionalFormatting>
  <conditionalFormatting sqref="L14:L18 L21:L25">
    <cfRule type="dataBar" priority="67">
      <dataBar>
        <cfvo type="num" val="0"/>
        <cfvo type="num" val="125"/>
        <color rgb="FFF0462E"/>
      </dataBar>
    </cfRule>
  </conditionalFormatting>
  <conditionalFormatting sqref="C28:C29">
    <cfRule type="expression" dxfId="21" priority="62">
      <formula>$C$29&gt;=1</formula>
    </cfRule>
    <cfRule type="expression" dxfId="20" priority="63">
      <formula>$C$29&gt;=0.3</formula>
    </cfRule>
    <cfRule type="expression" dxfId="19" priority="64">
      <formula>AND($C$29&lt;=0.29,$C$29&gt;=-0.29)</formula>
    </cfRule>
    <cfRule type="expression" dxfId="18" priority="65">
      <formula>$C$29&lt;=-1</formula>
    </cfRule>
    <cfRule type="expression" dxfId="17" priority="66">
      <formula>$C$29&lt;=-0.3</formula>
    </cfRule>
  </conditionalFormatting>
  <conditionalFormatting sqref="K49:K50 D49:D53">
    <cfRule type="dataBar" priority="57">
      <dataBar>
        <cfvo type="num" val="0"/>
        <cfvo type="num" val="$D$47"/>
        <color rgb="FF6699CC"/>
      </dataBar>
    </cfRule>
  </conditionalFormatting>
  <conditionalFormatting sqref="F57:G61">
    <cfRule type="dataBar" priority="53">
      <dataBar>
        <cfvo type="num" val="0"/>
        <cfvo type="formula" val="SUM($D$57:$E$61)"/>
        <color rgb="FF55B03E"/>
      </dataBar>
      <extLst>
        <ext xmlns:x14="http://schemas.microsoft.com/office/spreadsheetml/2009/9/main" uri="{B025F937-C7B1-47D3-B67F-A62EFF666E3E}">
          <x14:id>{7DBF55A0-9404-4B4D-A3FA-CB1748A0D9E6}</x14:id>
        </ext>
      </extLst>
    </cfRule>
  </conditionalFormatting>
  <conditionalFormatting sqref="H57:I61">
    <cfRule type="dataBar" priority="49">
      <dataBar>
        <cfvo type="num" val="0"/>
        <cfvo type="formula" val="SUM($D$57:$E$61)"/>
        <color rgb="FFF0462E"/>
      </dataBar>
      <extLst>
        <ext xmlns:x14="http://schemas.microsoft.com/office/spreadsheetml/2009/9/main" uri="{B025F937-C7B1-47D3-B67F-A62EFF666E3E}">
          <x14:id>{764784E4-31AA-429E-8596-CA7FBF655D4B}</x14:id>
        </ext>
      </extLst>
    </cfRule>
  </conditionalFormatting>
  <conditionalFormatting sqref="C90:H114">
    <cfRule type="expression" dxfId="16" priority="7" stopIfTrue="1">
      <formula>$C90=""</formula>
    </cfRule>
  </conditionalFormatting>
  <conditionalFormatting sqref="J90:O114">
    <cfRule type="expression" dxfId="15" priority="24" stopIfTrue="1">
      <formula>$J90=""</formula>
    </cfRule>
  </conditionalFormatting>
  <conditionalFormatting sqref="C66:J85">
    <cfRule type="expression" dxfId="14" priority="22" stopIfTrue="1">
      <formula>$C66=""</formula>
    </cfRule>
  </conditionalFormatting>
  <conditionalFormatting sqref="M90:O114">
    <cfRule type="containsText" dxfId="13" priority="25" operator="containsText" text="Sem">
      <formula>NOT(ISERROR(SEARCH("Sem",M90)))</formula>
    </cfRule>
    <cfRule type="dataBar" priority="108">
      <dataBar>
        <cfvo type="percentile" val="0"/>
        <cfvo type="percentile" val="100"/>
        <color rgb="FF55B03E"/>
      </dataBar>
    </cfRule>
  </conditionalFormatting>
  <conditionalFormatting sqref="H66:J85">
    <cfRule type="dataBar" priority="23">
      <dataBar>
        <cfvo type="percentile" val="0"/>
        <cfvo type="percentile" val="100"/>
        <color rgb="FF55B03E"/>
      </dataBar>
    </cfRule>
  </conditionalFormatting>
  <conditionalFormatting sqref="J89:O89">
    <cfRule type="expression" dxfId="12" priority="15">
      <formula>$J$90=""</formula>
    </cfRule>
  </conditionalFormatting>
  <conditionalFormatting sqref="F90:H114">
    <cfRule type="containsText" dxfId="11" priority="8" operator="containsText" text="Sem">
      <formula>NOT(ISERROR(SEARCH("Sem",F90)))</formula>
    </cfRule>
    <cfRule type="dataBar" priority="34">
      <dataBar>
        <cfvo type="percent" val="0"/>
        <cfvo type="percent" val="100"/>
        <color rgb="FF55B03E"/>
      </dataBar>
    </cfRule>
  </conditionalFormatting>
  <conditionalFormatting sqref="E46">
    <cfRule type="cellIs" dxfId="10" priority="1" operator="greaterThanOrEqual">
      <formula>0.8</formula>
    </cfRule>
    <cfRule type="cellIs" dxfId="9" priority="2" operator="lessThan">
      <formula>0.5</formula>
    </cfRule>
    <cfRule type="cellIs" dxfId="8" priority="3" operator="between">
      <formula>0.5</formula>
      <formula>0.8</formula>
    </cfRule>
  </conditionalFormatting>
  <pageMargins left="0.23622047244094491" right="0.23622047244094491" top="0.39370078740157483" bottom="0.39370078740157483" header="0.39370078740157483" footer="0.31496062992125984"/>
  <pageSetup paperSize="9" scale="76" fitToHeight="0" orientation="landscape" horizontalDpi="4294967292" verticalDpi="4294967292" r:id="rId1"/>
  <headerFooter>
    <oddHeader>&amp;R&amp;D</oddHeader>
    <oddFooter>&amp;C&amp;K01+023&amp;P de &amp;N</oddFooter>
  </headerFooter>
  <rowBreaks count="5" manualBreakCount="5">
    <brk id="10" min="2" max="14" man="1"/>
    <brk id="26" min="2" max="14" man="1"/>
    <brk id="43" min="2" max="14" man="1"/>
    <brk id="62" min="2" max="14" man="1"/>
    <brk id="86" min="2" max="14" man="1"/>
  </rowBreaks>
  <drawing r:id="rId2"/>
  <legacyDrawing r:id="rId3"/>
  <extLst>
    <ext xmlns:x14="http://schemas.microsoft.com/office/spreadsheetml/2009/9/main" uri="{78C0D931-6437-407d-A8EE-F0AAD7539E65}">
      <x14:conditionalFormattings>
        <x14:conditionalFormatting xmlns:xm="http://schemas.microsoft.com/office/excel/2006/main">
          <x14:cfRule type="dataBar" id="{04FC1F9A-EF7A-4ABD-A335-FC0A05D30B45}">
            <x14:dataBar minLength="0" maxLength="100" negativeBarColorSameAsPositive="1" axisPosition="none">
              <x14:cfvo type="num">
                <xm:f>0</xm:f>
              </x14:cfvo>
              <x14:cfvo type="num">
                <xm:f>2500</xm:f>
              </x14:cfvo>
            </x14:dataBar>
          </x14:cfRule>
          <xm:sqref>D42</xm:sqref>
        </x14:conditionalFormatting>
        <x14:conditionalFormatting xmlns:xm="http://schemas.microsoft.com/office/excel/2006/main">
          <x14:cfRule type="dataBar" id="{F52D1E1E-16C1-499E-A70E-F4EE8AC153F5}">
            <x14:dataBar minLength="0" maxLength="100" negativeBarColorSameAsPositive="1" axisPosition="none">
              <x14:cfvo type="num">
                <xm:f>0</xm:f>
              </x14:cfvo>
              <x14:cfvo type="num">
                <xm:f>2500</xm:f>
              </x14:cfvo>
            </x14:dataBar>
          </x14:cfRule>
          <xm:sqref>D39</xm:sqref>
        </x14:conditionalFormatting>
        <x14:conditionalFormatting xmlns:xm="http://schemas.microsoft.com/office/excel/2006/main">
          <x14:cfRule type="dataBar" id="{C0EF83E4-CA89-4DBE-8A44-ABA0C9CAAE7F}">
            <x14:dataBar minLength="0" maxLength="100" negativeBarColorSameAsPositive="1" axisPosition="none">
              <x14:cfvo type="num">
                <xm:f>0</xm:f>
              </x14:cfvo>
              <x14:cfvo type="num">
                <xm:f>2500</xm:f>
              </x14:cfvo>
            </x14:dataBar>
          </x14:cfRule>
          <xm:sqref>D40</xm:sqref>
        </x14:conditionalFormatting>
        <x14:conditionalFormatting xmlns:xm="http://schemas.microsoft.com/office/excel/2006/main">
          <x14:cfRule type="dataBar" id="{FF6E1634-AB84-4D8E-B9F4-A6680652A4FA}">
            <x14:dataBar minLength="0" maxLength="100" negativeBarColorSameAsPositive="1" axisPosition="none">
              <x14:cfvo type="num">
                <xm:f>0</xm:f>
              </x14:cfvo>
              <x14:cfvo type="num">
                <xm:f>2500</xm:f>
              </x14:cfvo>
            </x14:dataBar>
          </x14:cfRule>
          <xm:sqref>D41</xm:sqref>
        </x14:conditionalFormatting>
        <x14:conditionalFormatting xmlns:xm="http://schemas.microsoft.com/office/excel/2006/main">
          <x14:cfRule type="dataBar" id="{7DBF55A0-9404-4B4D-A3FA-CB1748A0D9E6}">
            <x14:dataBar minLength="0" maxLength="100">
              <x14:cfvo type="num">
                <xm:f>0</xm:f>
              </x14:cfvo>
              <x14:cfvo type="formula">
                <xm:f>SUM($D$57:$E$61)</xm:f>
              </x14:cfvo>
              <x14:negativeFillColor rgb="FFFF0000"/>
              <x14:axisColor rgb="FF000000"/>
            </x14:dataBar>
          </x14:cfRule>
          <xm:sqref>F57:G61</xm:sqref>
        </x14:conditionalFormatting>
        <x14:conditionalFormatting xmlns:xm="http://schemas.microsoft.com/office/excel/2006/main">
          <x14:cfRule type="dataBar" id="{764784E4-31AA-429E-8596-CA7FBF655D4B}">
            <x14:dataBar minLength="0" maxLength="100">
              <x14:cfvo type="num">
                <xm:f>0</xm:f>
              </x14:cfvo>
              <x14:cfvo type="formula">
                <xm:f>SUM($D$57:$E$61)</xm:f>
              </x14:cfvo>
              <x14:negativeFillColor rgb="FFFF0000"/>
              <x14:axisColor rgb="FF000000"/>
            </x14:dataBar>
          </x14:cfRule>
          <xm:sqref>H57:I61</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24"/>
  <sheetViews>
    <sheetView showGridLines="0" zoomScale="90" zoomScaleNormal="90" zoomScalePageLayoutView="90" workbookViewId="0">
      <pane ySplit="2" topLeftCell="A3" activePane="bottomLeft" state="frozen"/>
      <selection pane="bottomLeft"/>
    </sheetView>
  </sheetViews>
  <sheetFormatPr baseColWidth="10" defaultColWidth="0" defaultRowHeight="15" customHeight="1"/>
  <cols>
    <col min="1" max="1" width="2.28515625" style="71" customWidth="1"/>
    <col min="2" max="2" width="1.42578125" style="69" customWidth="1"/>
    <col min="3" max="3" width="15.28515625" style="69" customWidth="1"/>
    <col min="4" max="4" width="36.85546875" style="69" customWidth="1"/>
    <col min="5" max="5" width="2.42578125" style="79" customWidth="1"/>
    <col min="6" max="6" width="45.7109375" style="69" customWidth="1"/>
    <col min="7" max="7" width="16.85546875" style="70" customWidth="1"/>
    <col min="8" max="8" width="12.85546875" style="70" customWidth="1"/>
    <col min="9" max="9" width="5.7109375" style="70" customWidth="1"/>
    <col min="10" max="10" width="58.7109375" style="70" customWidth="1"/>
    <col min="11" max="15" width="8.85546875" style="70" customWidth="1"/>
    <col min="16" max="17" width="8.85546875" style="71" customWidth="1"/>
    <col min="18" max="18" width="8.7109375" style="71" customWidth="1"/>
    <col min="19" max="21" width="8.85546875" style="71" customWidth="1"/>
    <col min="22" max="22" width="9.140625" style="70" customWidth="1"/>
    <col min="23" max="51" width="9.140625" style="70" hidden="1" customWidth="1"/>
    <col min="52" max="16384" width="9.140625" style="70" hidden="1"/>
  </cols>
  <sheetData>
    <row r="1" spans="1:21" s="149" customFormat="1" ht="39" customHeight="1">
      <c r="A1" s="63"/>
      <c r="B1" s="260"/>
      <c r="C1" s="291"/>
      <c r="D1" s="291"/>
      <c r="E1" s="291"/>
      <c r="F1" s="291"/>
      <c r="G1" s="291"/>
      <c r="H1" s="291"/>
      <c r="I1" s="291"/>
      <c r="J1" s="291"/>
      <c r="K1" s="291"/>
      <c r="L1" s="407"/>
      <c r="M1" s="407"/>
      <c r="N1" s="229"/>
      <c r="P1" s="215"/>
      <c r="Q1" s="215"/>
      <c r="R1" s="215"/>
      <c r="S1" s="215"/>
      <c r="T1" s="215"/>
      <c r="U1" s="215"/>
    </row>
    <row r="2" spans="1:21" s="150" customFormat="1" ht="30" customHeight="1">
      <c r="A2" s="65"/>
      <c r="B2" s="65"/>
      <c r="C2" s="65"/>
      <c r="D2" s="65"/>
      <c r="E2" s="66"/>
      <c r="F2" s="67"/>
      <c r="G2" s="67"/>
      <c r="H2" s="67"/>
      <c r="I2" s="67"/>
      <c r="J2" s="68"/>
      <c r="K2" s="230"/>
      <c r="L2" s="230"/>
      <c r="M2" s="230"/>
      <c r="N2" s="230"/>
      <c r="O2" s="230"/>
      <c r="P2" s="68"/>
      <c r="Q2" s="68"/>
      <c r="R2" s="68"/>
      <c r="S2" s="154"/>
      <c r="T2" s="154"/>
      <c r="U2" s="154"/>
    </row>
    <row r="3" spans="1:21" ht="15" customHeight="1">
      <c r="E3" s="69"/>
    </row>
    <row r="4" spans="1:21" ht="33" customHeight="1">
      <c r="C4" s="244" t="s">
        <v>229</v>
      </c>
      <c r="D4" s="244"/>
      <c r="F4" s="244" t="s">
        <v>250</v>
      </c>
      <c r="I4" s="244" t="s">
        <v>251</v>
      </c>
    </row>
    <row r="5" spans="1:21" ht="20.25" customHeight="1">
      <c r="C5" s="401">
        <f>Rel_SWOT!C7</f>
        <v>-5.7142857142857051E-2</v>
      </c>
      <c r="D5" s="402"/>
      <c r="F5" s="125"/>
      <c r="G5" s="122"/>
      <c r="H5" s="122"/>
      <c r="I5" s="122"/>
    </row>
    <row r="6" spans="1:21" ht="15" customHeight="1">
      <c r="C6" s="403"/>
      <c r="D6" s="404"/>
      <c r="F6" s="125"/>
      <c r="G6" s="122"/>
      <c r="H6" s="122"/>
      <c r="I6" s="122"/>
    </row>
    <row r="7" spans="1:21" ht="15" customHeight="1">
      <c r="C7" s="405"/>
      <c r="D7" s="406"/>
      <c r="F7" s="125"/>
      <c r="G7" s="122"/>
      <c r="H7" s="122"/>
      <c r="I7" s="122"/>
    </row>
    <row r="8" spans="1:21" ht="15" customHeight="1">
      <c r="C8" s="395" t="str">
        <f>Rel_SWOT!C9</f>
        <v>Balance - Con un escenario equilibrado vale la pena invertir más tiempo de análisis para averiguar si su enfoque es interno o externo.</v>
      </c>
      <c r="D8" s="396"/>
      <c r="F8" s="125"/>
      <c r="G8" s="122"/>
      <c r="H8" s="122"/>
      <c r="I8" s="122"/>
    </row>
    <row r="9" spans="1:21" ht="15" customHeight="1">
      <c r="C9" s="397"/>
      <c r="D9" s="398"/>
      <c r="F9" s="125"/>
      <c r="G9" s="122"/>
      <c r="H9" s="122"/>
      <c r="I9" s="122"/>
    </row>
    <row r="10" spans="1:21" ht="15" customHeight="1">
      <c r="C10" s="397"/>
      <c r="D10" s="398"/>
      <c r="F10" s="125"/>
      <c r="G10" s="122"/>
      <c r="H10" s="122"/>
      <c r="I10" s="122"/>
    </row>
    <row r="11" spans="1:21" ht="15" customHeight="1">
      <c r="C11" s="399"/>
      <c r="D11" s="400"/>
      <c r="F11" s="125"/>
      <c r="G11" s="122"/>
      <c r="H11" s="122"/>
      <c r="I11" s="122"/>
    </row>
    <row r="12" spans="1:21" ht="1.5" customHeight="1">
      <c r="C12" s="124"/>
      <c r="D12" s="124"/>
      <c r="F12" s="125"/>
      <c r="G12" s="122"/>
      <c r="H12" s="122"/>
      <c r="I12" s="122"/>
    </row>
    <row r="13" spans="1:21" ht="30.75" customHeight="1">
      <c r="C13" s="244" t="s">
        <v>249</v>
      </c>
      <c r="D13" s="244"/>
    </row>
    <row r="14" spans="1:21" ht="36" customHeight="1">
      <c r="C14" s="247" t="s">
        <v>126</v>
      </c>
      <c r="D14" s="245" t="str">
        <f>'Matriz SWOT'!C6</f>
        <v>El costo es bajo y que ayuda a obtener un mayor beneficio</v>
      </c>
      <c r="G14" s="121"/>
    </row>
    <row r="15" spans="1:21" ht="36" customHeight="1">
      <c r="C15" s="248" t="s">
        <v>127</v>
      </c>
      <c r="D15" s="246" t="str">
        <f>'Matriz SWOT'!E6</f>
        <v>La ubicación geográfica es malo</v>
      </c>
      <c r="G15" s="122"/>
      <c r="H15" s="122"/>
      <c r="I15" s="122"/>
      <c r="P15" s="71" t="str">
        <f>RI!C33</f>
        <v>fuerzas</v>
      </c>
      <c r="Q15" s="126">
        <f>RI!D33</f>
        <v>0.33376623376623377</v>
      </c>
      <c r="R15" s="127">
        <f>$Q$19*Q15</f>
        <v>0.16688311688311688</v>
      </c>
      <c r="S15" s="126">
        <f>Q15-R15</f>
        <v>0.16688311688311688</v>
      </c>
      <c r="T15" s="127">
        <f>IF(Q15&gt;0,Q15,"")</f>
        <v>0.33376623376623377</v>
      </c>
    </row>
    <row r="16" spans="1:21" ht="36" customHeight="1">
      <c r="C16" s="248" t="s">
        <v>128</v>
      </c>
      <c r="D16" s="246" t="str">
        <f>'Matriz SWOT'!C14</f>
        <v>economía local cada vez mayor</v>
      </c>
      <c r="G16" s="122"/>
      <c r="H16" s="122"/>
      <c r="I16" s="122"/>
      <c r="P16" s="71" t="str">
        <f>RI!C34</f>
        <v>debilidades</v>
      </c>
      <c r="Q16" s="126">
        <f>RI!D34</f>
        <v>0.36103896103896105</v>
      </c>
      <c r="R16" s="127">
        <f>$Q$19*Q16</f>
        <v>0.18051948051948052</v>
      </c>
      <c r="S16" s="126">
        <f t="shared" ref="S16:S18" si="0">Q16-R16</f>
        <v>0.18051948051948052</v>
      </c>
      <c r="T16" s="127">
        <f t="shared" ref="T16:T18" si="1">IF(Q16&gt;0,Q16,"")</f>
        <v>0.36103896103896105</v>
      </c>
    </row>
    <row r="17" spans="3:20" ht="36" customHeight="1">
      <c r="C17" s="248" t="s">
        <v>129</v>
      </c>
      <c r="D17" s="246" t="str">
        <f>'Matriz SWOT'!E14</f>
        <v>No hay nuevos clientes que entran en el mercado</v>
      </c>
      <c r="G17" s="122"/>
      <c r="H17" s="122"/>
      <c r="I17" s="122"/>
      <c r="P17" s="71" t="str">
        <f>RI!C35</f>
        <v>oportunidades</v>
      </c>
      <c r="Q17" s="126">
        <f>RI!D35</f>
        <v>0.15194805194805194</v>
      </c>
      <c r="R17" s="127">
        <f>$Q$19*Q17</f>
        <v>7.5974025974025972E-2</v>
      </c>
      <c r="S17" s="126">
        <f t="shared" si="0"/>
        <v>7.5974025974025972E-2</v>
      </c>
      <c r="T17" s="127">
        <f t="shared" si="1"/>
        <v>0.15194805194805194</v>
      </c>
    </row>
    <row r="18" spans="3:20" ht="15" customHeight="1">
      <c r="G18" s="122"/>
      <c r="H18" s="122"/>
      <c r="I18" s="122"/>
      <c r="P18" s="71" t="str">
        <f>RI!C36</f>
        <v>amenazas</v>
      </c>
      <c r="Q18" s="126">
        <f>RI!D36</f>
        <v>0.15324675324675324</v>
      </c>
      <c r="R18" s="127">
        <f>$Q$19*Q18</f>
        <v>7.6623376623376621E-2</v>
      </c>
      <c r="S18" s="126">
        <f t="shared" si="0"/>
        <v>7.6623376623376621E-2</v>
      </c>
      <c r="T18" s="127">
        <f t="shared" si="1"/>
        <v>0.15324675324675324</v>
      </c>
    </row>
    <row r="19" spans="3:20" ht="15" customHeight="1">
      <c r="G19" s="122"/>
      <c r="H19" s="122"/>
      <c r="I19" s="122"/>
      <c r="P19" s="71" t="s">
        <v>230</v>
      </c>
      <c r="Q19" s="127">
        <v>0.5</v>
      </c>
      <c r="S19" s="126">
        <f>Q19</f>
        <v>0.5</v>
      </c>
    </row>
    <row r="20" spans="3:20" ht="15" customHeight="1">
      <c r="G20" s="122"/>
      <c r="H20" s="122"/>
      <c r="I20" s="122"/>
    </row>
    <row r="21" spans="3:20" ht="15" customHeight="1">
      <c r="G21" s="122"/>
      <c r="H21" s="122"/>
      <c r="I21" s="122"/>
    </row>
    <row r="22" spans="3:20" ht="15" customHeight="1">
      <c r="G22" s="122"/>
      <c r="H22" s="122"/>
      <c r="I22" s="122"/>
    </row>
    <row r="23" spans="3:20" ht="15" customHeight="1">
      <c r="G23" s="122"/>
      <c r="H23" s="122"/>
      <c r="I23" s="122"/>
    </row>
    <row r="24" spans="3:20" ht="15" customHeight="1">
      <c r="G24" s="122"/>
      <c r="H24" s="122"/>
      <c r="I24" s="122"/>
    </row>
  </sheetData>
  <sheetProtection password="DACF" sheet="1" objects="1" scenarios="1" formatCells="0" formatColumns="0" formatRows="0" selectLockedCells="1"/>
  <mergeCells count="7">
    <mergeCell ref="C8:D11"/>
    <mergeCell ref="C5:D7"/>
    <mergeCell ref="L1:M1"/>
    <mergeCell ref="C1:E1"/>
    <mergeCell ref="F1:G1"/>
    <mergeCell ref="H1:I1"/>
    <mergeCell ref="J1:K1"/>
  </mergeCells>
  <conditionalFormatting sqref="C8">
    <cfRule type="expression" dxfId="7" priority="1">
      <formula>$C$5&gt;=1</formula>
    </cfRule>
    <cfRule type="expression" dxfId="6" priority="2">
      <formula>$C$5&gt;=0.3</formula>
    </cfRule>
    <cfRule type="expression" dxfId="5" priority="3">
      <formula>AND($C$5&lt;=0.29,$C$5&gt;=-0.29)</formula>
    </cfRule>
    <cfRule type="expression" dxfId="4" priority="4">
      <formula>$C$5&lt;=-1</formula>
    </cfRule>
    <cfRule type="expression" dxfId="3" priority="5">
      <formula>$C$5&lt;=-0.3</formula>
    </cfRule>
  </conditionalFormatting>
  <printOptions horizontalCentered="1"/>
  <pageMargins left="0.23622047244094491" right="0.23622047244094491" top="0.74803149606299213" bottom="0.74803149606299213" header="0.31496062992125984" footer="0.31496062992125984"/>
  <pageSetup paperSize="9" scale="70" fitToHeight="0" orientation="landscape" horizontalDpi="4294967292" verticalDpi="4294967292"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L25"/>
  <sheetViews>
    <sheetView showGridLines="0" zoomScale="90" zoomScaleNormal="90" zoomScalePageLayoutView="90" workbookViewId="0">
      <pane ySplit="2" topLeftCell="A3" activePane="bottomLeft" state="frozen"/>
      <selection pane="bottomLeft" activeCell="G3" sqref="G3"/>
    </sheetView>
  </sheetViews>
  <sheetFormatPr baseColWidth="10" defaultColWidth="9.140625" defaultRowHeight="15" customHeight="1"/>
  <cols>
    <col min="1" max="1" width="2.28515625" style="71" customWidth="1"/>
    <col min="2" max="2" width="1.42578125" style="69" customWidth="1"/>
    <col min="3" max="3" width="53.85546875" style="69" customWidth="1"/>
    <col min="4" max="4" width="5.140625" style="79" customWidth="1"/>
    <col min="5" max="5" width="43" style="69" customWidth="1"/>
    <col min="6" max="6" width="5.140625" style="70" customWidth="1"/>
    <col min="7" max="7" width="45.7109375" style="70" customWidth="1"/>
    <col min="8" max="8" width="5.7109375" style="70" customWidth="1"/>
    <col min="9" max="9" width="8" style="70" customWidth="1"/>
    <col min="10" max="16" width="8.85546875" style="70" customWidth="1"/>
    <col min="17" max="17" width="8.7109375" style="70" customWidth="1"/>
    <col min="18" max="20" width="8.85546875" style="70" customWidth="1"/>
    <col min="21" max="50" width="9.140625" style="70" customWidth="1"/>
    <col min="51" max="16384" width="9.140625" style="70"/>
  </cols>
  <sheetData>
    <row r="1" spans="1:38" s="149" customFormat="1" ht="39" customHeight="1">
      <c r="A1" s="63"/>
      <c r="B1" s="260"/>
      <c r="C1" s="291"/>
      <c r="D1" s="291"/>
      <c r="E1" s="291"/>
      <c r="F1" s="291"/>
      <c r="G1" s="291"/>
      <c r="H1" s="291"/>
      <c r="I1" s="291"/>
      <c r="J1" s="291"/>
      <c r="K1" s="407"/>
      <c r="L1" s="407"/>
      <c r="M1" s="229"/>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row>
    <row r="2" spans="1:38" s="150" customFormat="1" ht="30" customHeight="1">
      <c r="A2" s="65"/>
      <c r="B2" s="65"/>
      <c r="C2" s="65"/>
      <c r="D2" s="66"/>
      <c r="E2" s="67"/>
      <c r="F2" s="67"/>
      <c r="G2" s="67"/>
      <c r="H2" s="67"/>
      <c r="I2" s="68"/>
      <c r="J2" s="68"/>
      <c r="K2" s="230"/>
      <c r="L2" s="230"/>
      <c r="M2" s="230"/>
      <c r="N2" s="230"/>
      <c r="O2" s="230"/>
      <c r="P2" s="230"/>
      <c r="Q2" s="230"/>
    </row>
    <row r="3" spans="1:38" ht="15" customHeight="1">
      <c r="D3" s="69"/>
    </row>
    <row r="4" spans="1:38" s="122" customFormat="1" ht="27.75" customHeight="1">
      <c r="A4" s="249"/>
      <c r="B4" s="125"/>
      <c r="C4" s="244" t="s">
        <v>252</v>
      </c>
      <c r="D4" s="250"/>
      <c r="E4" s="244" t="s">
        <v>255</v>
      </c>
      <c r="G4" s="244" t="s">
        <v>256</v>
      </c>
      <c r="I4" s="123"/>
      <c r="P4" s="122" t="str">
        <f>RI!F56</f>
        <v>como</v>
      </c>
      <c r="Q4" s="122" t="str">
        <f>RI!H56</f>
        <v>tarde</v>
      </c>
    </row>
    <row r="5" spans="1:38" s="122" customFormat="1" ht="46.5" customHeight="1">
      <c r="A5" s="249"/>
      <c r="B5" s="125"/>
      <c r="C5" s="256">
        <f>COUNTA(PA!C5:C254)</f>
        <v>12</v>
      </c>
      <c r="D5" s="250"/>
      <c r="E5" s="125"/>
      <c r="O5" s="122" t="str">
        <f>RI!C57</f>
        <v>finanzas</v>
      </c>
      <c r="P5" s="122">
        <f ca="1">RI!F57</f>
        <v>0</v>
      </c>
      <c r="Q5" s="122">
        <f ca="1">RI!H57</f>
        <v>3</v>
      </c>
    </row>
    <row r="6" spans="1:38" s="122" customFormat="1" ht="27.75" customHeight="1" thickBot="1">
      <c r="A6" s="249"/>
      <c r="B6" s="125"/>
      <c r="C6" s="244" t="s">
        <v>253</v>
      </c>
      <c r="D6" s="250"/>
      <c r="E6" s="125"/>
      <c r="O6" s="122" t="str">
        <f>RI!C58</f>
        <v>comercial</v>
      </c>
      <c r="P6" s="122">
        <f ca="1">RI!F58</f>
        <v>0</v>
      </c>
      <c r="Q6" s="122">
        <f ca="1">RI!H58</f>
        <v>3</v>
      </c>
    </row>
    <row r="7" spans="1:38" s="122" customFormat="1" ht="46.5" customHeight="1" thickTop="1" thickBot="1">
      <c r="A7" s="249"/>
      <c r="B7" s="125"/>
      <c r="C7" s="236">
        <f>Rel_PA!E5</f>
        <v>0.55000000000000004</v>
      </c>
      <c r="D7" s="250"/>
      <c r="E7" s="125"/>
      <c r="O7" s="122" t="str">
        <f>RI!C59</f>
        <v>Recursos humanos</v>
      </c>
      <c r="P7" s="122">
        <f ca="1">RI!F59</f>
        <v>0</v>
      </c>
      <c r="Q7" s="122">
        <f ca="1">RI!H59</f>
        <v>3</v>
      </c>
    </row>
    <row r="8" spans="1:38" s="122" customFormat="1" ht="46.5" customHeight="1" thickTop="1">
      <c r="A8" s="249"/>
      <c r="B8" s="125"/>
      <c r="C8" s="257" t="str">
        <f>Rel_PA!C5</f>
        <v>Você definiu planos de ação para 11 de 20 dos principais itens da sua SWOT</v>
      </c>
      <c r="D8" s="250"/>
      <c r="E8" s="125"/>
      <c r="O8" s="122" t="str">
        <f>RI!C60</f>
        <v>mercadeo</v>
      </c>
      <c r="P8" s="122">
        <f ca="1">RI!F60</f>
        <v>0</v>
      </c>
      <c r="Q8" s="122">
        <f ca="1">RI!H60</f>
        <v>2</v>
      </c>
    </row>
    <row r="9" spans="1:38" s="122" customFormat="1" ht="27.75" customHeight="1">
      <c r="A9" s="249"/>
      <c r="B9" s="125"/>
      <c r="C9" s="244" t="s">
        <v>254</v>
      </c>
      <c r="D9" s="250"/>
      <c r="E9" s="125"/>
      <c r="O9" s="122" t="str">
        <f>RI!C61</f>
        <v>tecnología</v>
      </c>
      <c r="P9" s="122">
        <f ca="1">RI!F61</f>
        <v>0</v>
      </c>
      <c r="Q9" s="122">
        <f ca="1">RI!H61</f>
        <v>1</v>
      </c>
    </row>
    <row r="10" spans="1:38" s="122" customFormat="1" ht="15" customHeight="1">
      <c r="A10" s="249"/>
      <c r="B10" s="125"/>
      <c r="C10" s="124"/>
      <c r="D10" s="250"/>
      <c r="E10" s="125"/>
    </row>
    <row r="11" spans="1:38" s="122" customFormat="1" ht="15" customHeight="1">
      <c r="A11" s="249"/>
      <c r="B11" s="125"/>
      <c r="C11" s="125"/>
      <c r="D11" s="250"/>
      <c r="E11" s="125"/>
    </row>
    <row r="12" spans="1:38" s="122" customFormat="1" ht="15" customHeight="1">
      <c r="A12" s="249"/>
      <c r="B12" s="125"/>
      <c r="C12" s="123"/>
      <c r="D12" s="250"/>
      <c r="E12" s="125"/>
      <c r="F12" s="123"/>
    </row>
    <row r="13" spans="1:38" s="251" customFormat="1" ht="15" customHeight="1">
      <c r="A13" s="249"/>
      <c r="B13" s="125"/>
      <c r="C13" s="125"/>
      <c r="D13" s="250"/>
      <c r="E13" s="125"/>
      <c r="F13" s="122"/>
      <c r="G13" s="122"/>
      <c r="H13" s="122"/>
      <c r="I13" s="122"/>
      <c r="J13" s="122"/>
      <c r="K13" s="122"/>
      <c r="L13" s="122"/>
      <c r="M13" s="122"/>
      <c r="N13" s="122"/>
      <c r="O13" s="122"/>
      <c r="Q13" s="252"/>
      <c r="S13" s="252"/>
    </row>
    <row r="14" spans="1:38" s="251" customFormat="1" ht="15" customHeight="1">
      <c r="A14" s="249"/>
      <c r="B14" s="125"/>
      <c r="C14" s="123"/>
      <c r="D14" s="250"/>
      <c r="E14" s="125"/>
      <c r="F14" s="122"/>
      <c r="G14" s="122"/>
      <c r="H14" s="122"/>
      <c r="I14" s="122"/>
      <c r="J14" s="122"/>
      <c r="K14" s="122"/>
      <c r="L14" s="122"/>
      <c r="M14" s="122"/>
      <c r="N14" s="122"/>
      <c r="O14" s="122"/>
      <c r="Q14" s="252"/>
      <c r="S14" s="252"/>
    </row>
    <row r="15" spans="1:38" s="251" customFormat="1" ht="15" customHeight="1">
      <c r="A15" s="249"/>
      <c r="B15" s="125"/>
      <c r="C15" s="125"/>
      <c r="D15" s="250"/>
      <c r="E15" s="125"/>
      <c r="F15" s="122"/>
      <c r="G15" s="122"/>
      <c r="H15" s="122"/>
      <c r="I15" s="122"/>
      <c r="J15" s="122"/>
      <c r="K15" s="122"/>
      <c r="L15" s="122"/>
      <c r="M15" s="122"/>
      <c r="N15" s="122"/>
      <c r="O15" s="122"/>
      <c r="Q15" s="252"/>
      <c r="S15" s="252"/>
    </row>
    <row r="16" spans="1:38" s="122" customFormat="1" ht="15" customHeight="1">
      <c r="A16" s="249"/>
      <c r="B16" s="125"/>
      <c r="C16" s="125"/>
      <c r="D16" s="250"/>
      <c r="E16" s="125"/>
      <c r="P16" s="251"/>
      <c r="Q16" s="252"/>
      <c r="R16" s="251"/>
      <c r="S16" s="252"/>
    </row>
    <row r="17" spans="1:19" s="122" customFormat="1" ht="15" customHeight="1">
      <c r="A17" s="249"/>
      <c r="B17" s="125"/>
      <c r="C17" s="125"/>
      <c r="D17" s="250"/>
      <c r="E17" s="125"/>
      <c r="P17" s="251"/>
      <c r="Q17" s="252"/>
      <c r="R17" s="251"/>
      <c r="S17" s="252"/>
    </row>
    <row r="18" spans="1:19" s="122" customFormat="1" ht="15" customHeight="1">
      <c r="A18" s="249"/>
      <c r="B18" s="125"/>
      <c r="C18" s="125"/>
      <c r="D18" s="250"/>
      <c r="E18" s="125"/>
      <c r="P18" s="252"/>
      <c r="R18" s="251"/>
    </row>
    <row r="19" spans="1:19" s="122" customFormat="1" ht="15" customHeight="1">
      <c r="A19" s="249"/>
      <c r="B19" s="125"/>
      <c r="C19" s="125"/>
      <c r="D19" s="250"/>
      <c r="E19" s="125"/>
    </row>
    <row r="20" spans="1:19" s="122" customFormat="1" ht="15" customHeight="1">
      <c r="A20" s="249"/>
      <c r="B20" s="125"/>
      <c r="C20" s="125"/>
      <c r="D20" s="250"/>
      <c r="E20" s="125"/>
    </row>
    <row r="21" spans="1:19" s="122" customFormat="1" ht="15" customHeight="1">
      <c r="A21" s="249"/>
      <c r="B21" s="125"/>
      <c r="C21" s="125"/>
      <c r="D21" s="250"/>
      <c r="E21" s="125"/>
    </row>
    <row r="22" spans="1:19" s="122" customFormat="1" ht="15" customHeight="1">
      <c r="A22" s="249"/>
      <c r="B22" s="125"/>
      <c r="C22" s="125"/>
      <c r="D22" s="250"/>
      <c r="E22" s="125"/>
    </row>
    <row r="23" spans="1:19" s="122" customFormat="1" ht="15" customHeight="1">
      <c r="A23" s="249"/>
      <c r="B23" s="125"/>
      <c r="C23" s="125"/>
      <c r="D23" s="250"/>
      <c r="E23" s="125"/>
    </row>
    <row r="24" spans="1:19" s="122" customFormat="1" ht="15" customHeight="1">
      <c r="A24" s="249"/>
      <c r="B24" s="125"/>
      <c r="C24" s="125"/>
      <c r="D24" s="250"/>
      <c r="E24" s="125"/>
    </row>
    <row r="25" spans="1:19" s="122" customFormat="1" ht="15" customHeight="1">
      <c r="A25" s="249"/>
      <c r="B25" s="125"/>
      <c r="C25" s="125"/>
      <c r="D25" s="250"/>
      <c r="E25" s="125"/>
    </row>
  </sheetData>
  <sheetProtection password="DACF" sheet="1" objects="1" scenarios="1" formatCells="0" formatColumns="0" formatRows="0" selectLockedCells="1"/>
  <mergeCells count="5">
    <mergeCell ref="K1:L1"/>
    <mergeCell ref="C1:D1"/>
    <mergeCell ref="E1:F1"/>
    <mergeCell ref="G1:H1"/>
    <mergeCell ref="I1:J1"/>
  </mergeCells>
  <conditionalFormatting sqref="C7">
    <cfRule type="cellIs" dxfId="2" priority="1" operator="greaterThanOrEqual">
      <formula>0.8</formula>
    </cfRule>
    <cfRule type="cellIs" dxfId="1" priority="2" operator="lessThan">
      <formula>0.5</formula>
    </cfRule>
    <cfRule type="cellIs" dxfId="0" priority="3" operator="between">
      <formula>0.5</formula>
      <formula>0.8</formula>
    </cfRule>
  </conditionalFormatting>
  <printOptions horizontalCentered="1"/>
  <pageMargins left="0.23622047244094491" right="0.23622047244094491" top="0.74803149606299213" bottom="0.74803149606299213" header="0.31496062992125984" footer="0.31496062992125984"/>
  <pageSetup paperSize="9" scale="70" fitToHeight="0" orientation="landscape" horizontalDpi="4294967292" verticalDpi="4294967292"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23"/>
  <sheetViews>
    <sheetView showGridLines="0" tabSelected="1" zoomScale="90" zoomScaleNormal="90" zoomScalePageLayoutView="90" workbookViewId="0">
      <pane ySplit="2" topLeftCell="A3" activePane="bottomLeft" state="frozen"/>
      <selection pane="bottomLeft" activeCell="C8" sqref="C8:I8"/>
    </sheetView>
  </sheetViews>
  <sheetFormatPr baseColWidth="10" defaultColWidth="12.42578125" defaultRowHeight="15.75"/>
  <cols>
    <col min="1" max="1" width="2.28515625" style="105" customWidth="1"/>
    <col min="2" max="2" width="1.42578125" style="105" customWidth="1"/>
    <col min="3" max="3" width="13.7109375" style="105" customWidth="1"/>
    <col min="4" max="4" width="41.7109375" style="105" customWidth="1"/>
    <col min="5" max="7" width="31.28515625" style="105" customWidth="1"/>
    <col min="8" max="8" width="14.42578125" style="105" customWidth="1"/>
    <col min="9" max="9" width="13.42578125" style="105" customWidth="1"/>
    <col min="10" max="10" width="6.42578125" style="105" customWidth="1"/>
    <col min="11" max="11" width="12.42578125" style="105" customWidth="1"/>
    <col min="12" max="14" width="12.42578125" style="105"/>
    <col min="15" max="15" width="12.42578125" style="105" customWidth="1"/>
    <col min="16" max="19" width="12.42578125" style="105"/>
    <col min="20" max="20" width="5.85546875" style="105" customWidth="1"/>
    <col min="21" max="16384" width="12.42578125" style="105"/>
  </cols>
  <sheetData>
    <row r="1" spans="1:17" s="101" customFormat="1" ht="39" customHeight="1">
      <c r="B1" s="263"/>
      <c r="C1" s="102"/>
      <c r="D1" s="102"/>
      <c r="E1" s="413"/>
      <c r="F1" s="413"/>
      <c r="G1" s="413"/>
      <c r="H1" s="413"/>
      <c r="I1" s="413"/>
      <c r="J1" s="413"/>
      <c r="K1" s="413"/>
      <c r="L1" s="413"/>
      <c r="M1" s="103"/>
    </row>
    <row r="2" spans="1:17" s="104" customFormat="1" ht="30" customHeight="1">
      <c r="D2" s="83"/>
      <c r="E2" s="84"/>
      <c r="F2" s="84"/>
      <c r="G2" s="84"/>
      <c r="H2" s="84"/>
      <c r="I2" s="85"/>
      <c r="J2" s="85"/>
      <c r="K2" s="85"/>
      <c r="L2" s="85"/>
      <c r="M2" s="85"/>
      <c r="N2" s="85"/>
      <c r="O2" s="85"/>
      <c r="P2" s="85"/>
      <c r="Q2" s="85"/>
    </row>
    <row r="3" spans="1:17" ht="13.5" customHeight="1">
      <c r="D3" s="87"/>
      <c r="E3" s="88"/>
      <c r="F3" s="88"/>
      <c r="G3" s="88"/>
      <c r="H3" s="88"/>
      <c r="I3" s="89"/>
      <c r="J3" s="89"/>
      <c r="K3" s="89"/>
      <c r="L3" s="89"/>
      <c r="M3" s="89"/>
      <c r="N3" s="89"/>
      <c r="O3" s="89"/>
      <c r="P3" s="89"/>
      <c r="Q3" s="89"/>
    </row>
    <row r="4" spans="1:17" s="106" customFormat="1" ht="63.75" customHeight="1">
      <c r="C4" s="107" t="s">
        <v>313</v>
      </c>
      <c r="D4" s="108"/>
      <c r="E4" s="108"/>
      <c r="F4" s="108"/>
      <c r="G4" s="108"/>
      <c r="H4" s="108"/>
      <c r="I4" s="108"/>
      <c r="J4" s="108"/>
      <c r="K4" s="108"/>
      <c r="L4" s="108"/>
      <c r="M4" s="108"/>
      <c r="N4" s="108"/>
      <c r="O4" s="108"/>
      <c r="P4" s="108"/>
    </row>
    <row r="5" spans="1:17" s="110" customFormat="1" ht="27" customHeight="1">
      <c r="A5" s="109"/>
      <c r="C5" s="111" t="s">
        <v>243</v>
      </c>
      <c r="D5" s="112"/>
      <c r="E5" s="112"/>
      <c r="F5" s="112"/>
      <c r="G5" s="112"/>
      <c r="H5" s="112"/>
      <c r="I5" s="112"/>
      <c r="J5" s="112"/>
      <c r="K5" s="112"/>
      <c r="L5" s="112"/>
      <c r="M5" s="112"/>
    </row>
    <row r="6" spans="1:17" s="113" customFormat="1" ht="12" customHeight="1">
      <c r="A6" s="106"/>
      <c r="C6" s="414"/>
      <c r="D6" s="414"/>
      <c r="E6" s="414"/>
      <c r="F6" s="414"/>
      <c r="G6" s="414"/>
      <c r="H6" s="414"/>
      <c r="I6" s="114"/>
      <c r="J6" s="114"/>
      <c r="K6" s="114"/>
      <c r="L6" s="114"/>
      <c r="M6" s="115"/>
    </row>
    <row r="7" spans="1:17" s="113" customFormat="1" ht="36" customHeight="1">
      <c r="A7" s="106"/>
      <c r="C7" s="116" t="s">
        <v>33</v>
      </c>
      <c r="D7" s="117" t="s">
        <v>192</v>
      </c>
      <c r="E7" s="408" t="s">
        <v>194</v>
      </c>
      <c r="F7" s="409"/>
      <c r="G7" s="409"/>
      <c r="H7" s="409"/>
      <c r="I7" s="409"/>
      <c r="J7" s="258"/>
    </row>
    <row r="8" spans="1:17" s="113" customFormat="1" ht="8.1" customHeight="1">
      <c r="A8" s="106"/>
      <c r="C8" s="410"/>
      <c r="D8" s="410"/>
      <c r="E8" s="410"/>
      <c r="F8" s="410"/>
      <c r="G8" s="412"/>
      <c r="H8" s="410"/>
      <c r="I8" s="410"/>
    </row>
    <row r="9" spans="1:17" s="113" customFormat="1" ht="36" customHeight="1">
      <c r="A9" s="106"/>
      <c r="C9" s="116" t="s">
        <v>34</v>
      </c>
      <c r="D9" s="117" t="s">
        <v>56</v>
      </c>
      <c r="E9" s="408" t="s">
        <v>57</v>
      </c>
      <c r="F9" s="409"/>
      <c r="G9" s="409"/>
      <c r="H9" s="409"/>
      <c r="I9" s="409"/>
      <c r="J9" s="258"/>
    </row>
    <row r="10" spans="1:17" s="113" customFormat="1" ht="8.1" customHeight="1">
      <c r="A10" s="106"/>
      <c r="C10" s="410"/>
      <c r="D10" s="410"/>
      <c r="E10" s="410"/>
      <c r="F10" s="410"/>
      <c r="G10" s="410"/>
      <c r="H10" s="410"/>
      <c r="I10" s="410"/>
    </row>
    <row r="11" spans="1:17" s="113" customFormat="1" ht="36" customHeight="1">
      <c r="A11" s="106"/>
      <c r="C11" s="116" t="s">
        <v>35</v>
      </c>
      <c r="D11" s="117" t="s">
        <v>59</v>
      </c>
      <c r="E11" s="408" t="s">
        <v>62</v>
      </c>
      <c r="F11" s="409"/>
      <c r="G11" s="409"/>
      <c r="H11" s="409"/>
      <c r="I11" s="409"/>
      <c r="J11" s="258"/>
    </row>
    <row r="12" spans="1:17" s="113" customFormat="1" ht="8.1" customHeight="1">
      <c r="A12" s="106"/>
      <c r="C12" s="410"/>
      <c r="D12" s="410"/>
      <c r="E12" s="410"/>
      <c r="F12" s="410"/>
      <c r="G12" s="410"/>
      <c r="H12" s="410"/>
      <c r="I12" s="410"/>
    </row>
    <row r="13" spans="1:17" s="113" customFormat="1" ht="36" customHeight="1">
      <c r="A13" s="106"/>
      <c r="C13" s="116" t="s">
        <v>36</v>
      </c>
      <c r="D13" s="120" t="s">
        <v>63</v>
      </c>
      <c r="E13" s="411" t="s">
        <v>257</v>
      </c>
      <c r="F13" s="411"/>
      <c r="G13" s="411"/>
      <c r="H13" s="411"/>
      <c r="I13" s="411"/>
      <c r="J13" s="258"/>
    </row>
    <row r="14" spans="1:17" s="113" customFormat="1" ht="8.1" customHeight="1">
      <c r="A14" s="106"/>
      <c r="C14" s="410"/>
      <c r="D14" s="410"/>
      <c r="E14" s="410"/>
      <c r="F14" s="410"/>
      <c r="G14" s="410"/>
      <c r="H14" s="410"/>
      <c r="I14" s="410"/>
    </row>
    <row r="15" spans="1:17" s="113" customFormat="1" ht="36" customHeight="1">
      <c r="A15" s="106"/>
      <c r="C15" s="116" t="s">
        <v>37</v>
      </c>
      <c r="D15" s="120" t="s">
        <v>197</v>
      </c>
      <c r="E15" s="411" t="s">
        <v>258</v>
      </c>
      <c r="F15" s="411"/>
      <c r="G15" s="411"/>
      <c r="H15" s="411"/>
      <c r="I15" s="411"/>
      <c r="J15" s="258"/>
    </row>
    <row r="16" spans="1:17" s="113" customFormat="1" ht="8.1" customHeight="1">
      <c r="A16" s="106"/>
      <c r="C16" s="410"/>
      <c r="D16" s="410"/>
      <c r="E16" s="410"/>
      <c r="F16" s="410"/>
      <c r="G16" s="410"/>
      <c r="H16" s="410"/>
      <c r="I16" s="410"/>
    </row>
    <row r="17" spans="1:10" s="113" customFormat="1" ht="36" customHeight="1">
      <c r="A17" s="106"/>
      <c r="C17" s="116" t="s">
        <v>38</v>
      </c>
      <c r="D17" s="120" t="s">
        <v>199</v>
      </c>
      <c r="E17" s="411" t="s">
        <v>259</v>
      </c>
      <c r="F17" s="411"/>
      <c r="G17" s="411"/>
      <c r="H17" s="411"/>
      <c r="I17" s="411"/>
      <c r="J17" s="258"/>
    </row>
    <row r="18" spans="1:10" s="113" customFormat="1" ht="8.1" customHeight="1">
      <c r="A18" s="106"/>
      <c r="C18" s="410"/>
      <c r="D18" s="410"/>
      <c r="E18" s="410"/>
      <c r="F18" s="410"/>
      <c r="G18" s="410"/>
      <c r="H18" s="410"/>
      <c r="I18" s="410"/>
    </row>
    <row r="19" spans="1:10" s="113" customFormat="1" ht="36" customHeight="1">
      <c r="A19" s="106"/>
      <c r="C19" s="116" t="s">
        <v>39</v>
      </c>
      <c r="D19" s="120" t="s">
        <v>244</v>
      </c>
      <c r="E19" s="411" t="s">
        <v>260</v>
      </c>
      <c r="F19" s="411"/>
      <c r="G19" s="411"/>
      <c r="H19" s="411"/>
      <c r="I19" s="411"/>
      <c r="J19" s="258"/>
    </row>
    <row r="20" spans="1:10" s="113" customFormat="1" ht="8.1" customHeight="1">
      <c r="A20" s="106"/>
      <c r="C20" s="410"/>
      <c r="D20" s="410"/>
      <c r="E20" s="410"/>
      <c r="F20" s="410"/>
      <c r="G20" s="410"/>
      <c r="H20" s="410"/>
      <c r="I20" s="410"/>
    </row>
    <row r="21" spans="1:10" s="113" customFormat="1" ht="36" customHeight="1">
      <c r="A21" s="106"/>
      <c r="C21" s="116" t="s">
        <v>193</v>
      </c>
      <c r="D21" s="120" t="s">
        <v>245</v>
      </c>
      <c r="E21" s="411" t="s">
        <v>261</v>
      </c>
      <c r="F21" s="411"/>
      <c r="G21" s="411"/>
      <c r="H21" s="411"/>
      <c r="I21" s="411"/>
      <c r="J21" s="258"/>
    </row>
    <row r="22" spans="1:10" s="113" customFormat="1" ht="36" customHeight="1">
      <c r="A22" s="106"/>
      <c r="C22" s="118"/>
      <c r="D22" s="119"/>
      <c r="E22" s="119"/>
      <c r="F22" s="119"/>
      <c r="G22" s="119"/>
      <c r="H22" s="119"/>
      <c r="I22" s="119"/>
      <c r="J22" s="119"/>
    </row>
    <row r="23" spans="1:10" s="113" customFormat="1" ht="8.1" customHeight="1">
      <c r="A23" s="106"/>
      <c r="C23" s="410"/>
      <c r="D23" s="410"/>
      <c r="E23" s="410"/>
      <c r="F23" s="410"/>
      <c r="G23" s="410"/>
      <c r="H23" s="410"/>
      <c r="I23" s="410"/>
    </row>
  </sheetData>
  <sheetProtection password="DACF" sheet="1" objects="1" scenarios="1" formatCells="0" formatColumns="0" formatRows="0" selectLockedCells="1"/>
  <mergeCells count="21">
    <mergeCell ref="E1:F1"/>
    <mergeCell ref="G1:H1"/>
    <mergeCell ref="I1:J1"/>
    <mergeCell ref="K1:L1"/>
    <mergeCell ref="C6:H6"/>
    <mergeCell ref="E7:I7"/>
    <mergeCell ref="C20:I20"/>
    <mergeCell ref="C23:I23"/>
    <mergeCell ref="C16:I16"/>
    <mergeCell ref="C18:I18"/>
    <mergeCell ref="E15:I15"/>
    <mergeCell ref="E21:I21"/>
    <mergeCell ref="E19:I19"/>
    <mergeCell ref="E17:I17"/>
    <mergeCell ref="C14:I14"/>
    <mergeCell ref="C8:I8"/>
    <mergeCell ref="E9:I9"/>
    <mergeCell ref="C10:I10"/>
    <mergeCell ref="E11:I11"/>
    <mergeCell ref="C12:I12"/>
    <mergeCell ref="E13:I1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L11"/>
  <sheetViews>
    <sheetView showGridLines="0" zoomScale="90" zoomScaleNormal="90" zoomScalePageLayoutView="90" workbookViewId="0">
      <pane ySplit="2" topLeftCell="A3" activePane="bottomLeft" state="frozen"/>
      <selection pane="bottomLeft" activeCell="C5" sqref="C5"/>
    </sheetView>
  </sheetViews>
  <sheetFormatPr baseColWidth="10" defaultColWidth="12.42578125" defaultRowHeight="15.75"/>
  <cols>
    <col min="1" max="1" width="2.28515625" style="86" customWidth="1"/>
    <col min="2" max="2" width="1.42578125" style="86" customWidth="1"/>
    <col min="3" max="3" width="97.28515625" style="86" customWidth="1"/>
    <col min="4" max="4" width="3.28515625" style="86" customWidth="1"/>
    <col min="5" max="5" width="97.28515625" style="86" customWidth="1"/>
    <col min="6" max="7" width="1.7109375" style="86" customWidth="1"/>
    <col min="8" max="9" width="12.42578125" style="86"/>
    <col min="10" max="10" width="12.42578125" style="86" customWidth="1"/>
    <col min="11" max="14" width="12.42578125" style="86"/>
    <col min="15" max="15" width="5.85546875" style="86" customWidth="1"/>
    <col min="16" max="16384" width="12.42578125" style="86"/>
  </cols>
  <sheetData>
    <row r="1" spans="2:12" s="81" customFormat="1" ht="39" customHeight="1">
      <c r="B1" s="264"/>
      <c r="C1" s="415"/>
      <c r="D1" s="415"/>
      <c r="E1" s="415"/>
      <c r="F1" s="415"/>
      <c r="H1" s="80"/>
    </row>
    <row r="2" spans="2:12" s="82" customFormat="1" ht="30" customHeight="1">
      <c r="D2" s="83"/>
      <c r="E2" s="84"/>
      <c r="F2" s="84"/>
      <c r="G2" s="85"/>
      <c r="H2" s="85"/>
      <c r="I2" s="85"/>
      <c r="J2" s="85"/>
      <c r="K2" s="85"/>
      <c r="L2" s="85"/>
    </row>
    <row r="3" spans="2:12" ht="19.5" customHeight="1">
      <c r="D3" s="87"/>
      <c r="E3" s="88"/>
      <c r="F3" s="88"/>
      <c r="G3" s="89"/>
      <c r="H3" s="89"/>
      <c r="I3" s="89"/>
      <c r="J3" s="89"/>
      <c r="K3" s="89"/>
      <c r="L3" s="89"/>
    </row>
    <row r="4" spans="2:12" ht="28.5" customHeight="1">
      <c r="C4" s="98" t="s">
        <v>83</v>
      </c>
      <c r="E4" s="98" t="s">
        <v>239</v>
      </c>
    </row>
    <row r="5" spans="2:12" ht="66" customHeight="1">
      <c r="C5" s="259" t="s">
        <v>237</v>
      </c>
      <c r="D5" s="99"/>
      <c r="E5" s="259" t="s">
        <v>100</v>
      </c>
      <c r="F5" s="100"/>
    </row>
    <row r="6" spans="2:12" ht="7.5" customHeight="1"/>
    <row r="7" spans="2:12" ht="28.5" customHeight="1">
      <c r="C7" s="98" t="s">
        <v>85</v>
      </c>
      <c r="D7" s="99"/>
      <c r="E7" s="98" t="s">
        <v>240</v>
      </c>
    </row>
    <row r="8" spans="2:12" ht="72" customHeight="1">
      <c r="C8" s="259" t="s">
        <v>264</v>
      </c>
      <c r="E8" s="259" t="s">
        <v>96</v>
      </c>
    </row>
    <row r="9" spans="2:12" ht="7.5" customHeight="1"/>
    <row r="10" spans="2:12" ht="28.5" customHeight="1">
      <c r="C10" s="98" t="s">
        <v>238</v>
      </c>
      <c r="E10" s="98" t="s">
        <v>241</v>
      </c>
    </row>
    <row r="11" spans="2:12" ht="64.5" customHeight="1">
      <c r="C11" s="259" t="s">
        <v>99</v>
      </c>
      <c r="E11" s="259" t="s">
        <v>242</v>
      </c>
    </row>
  </sheetData>
  <sheetProtection password="DACF" sheet="1" objects="1" scenarios="1" formatCells="0" formatColumns="0" formatRows="0" selectLockedCells="1"/>
  <mergeCells count="2">
    <mergeCell ref="C1:D1"/>
    <mergeCell ref="E1:F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fitToPage="1"/>
  </sheetPr>
  <dimension ref="A1:AW105"/>
  <sheetViews>
    <sheetView showGridLines="0" zoomScale="90" zoomScaleNormal="90" zoomScalePageLayoutView="90" workbookViewId="0">
      <pane ySplit="4" topLeftCell="A10" activePane="bottomLeft" state="frozenSplit"/>
      <selection pane="bottomLeft" activeCell="C5" sqref="C5"/>
    </sheetView>
  </sheetViews>
  <sheetFormatPr baseColWidth="10" defaultColWidth="0" defaultRowHeight="0" customHeight="1" zeroHeight="1"/>
  <cols>
    <col min="1" max="1" width="2.28515625" style="71" customWidth="1"/>
    <col min="2" max="2" width="1.42578125" style="69" customWidth="1"/>
    <col min="3" max="3" width="50.7109375" style="69" customWidth="1"/>
    <col min="4" max="4" width="37.140625" style="79" customWidth="1"/>
    <col min="5" max="5" width="18.42578125" style="69" customWidth="1"/>
    <col min="6" max="6" width="10.42578125" style="70" customWidth="1"/>
    <col min="7" max="7" width="20.42578125" style="70" customWidth="1"/>
    <col min="8" max="16" width="8.85546875" style="70" customWidth="1"/>
    <col min="17" max="17" width="8.7109375" style="70" customWidth="1"/>
    <col min="18" max="20" width="8.85546875" style="70" customWidth="1"/>
    <col min="21" max="21" width="9.140625" style="70" customWidth="1"/>
    <col min="22" max="50" width="9.140625" style="71" hidden="1" customWidth="1"/>
    <col min="51" max="16384" width="9.140625" style="71" hidden="1"/>
  </cols>
  <sheetData>
    <row r="1" spans="2:49" s="63" customFormat="1" ht="39" customHeight="1">
      <c r="B1" s="260"/>
      <c r="C1" s="291"/>
      <c r="D1" s="291"/>
      <c r="E1" s="291"/>
      <c r="F1" s="291"/>
      <c r="G1" s="291"/>
      <c r="H1" s="291"/>
      <c r="I1" s="291"/>
      <c r="J1" s="291"/>
      <c r="K1" s="291"/>
      <c r="L1" s="291"/>
      <c r="M1" s="64"/>
    </row>
    <row r="2" spans="2:49" s="65" customFormat="1" ht="30" customHeight="1">
      <c r="D2" s="66"/>
      <c r="E2" s="67"/>
      <c r="F2" s="67"/>
      <c r="G2" s="67"/>
      <c r="H2" s="67"/>
      <c r="I2" s="68"/>
      <c r="J2" s="68"/>
      <c r="K2" s="68"/>
      <c r="L2" s="68"/>
      <c r="M2" s="68"/>
      <c r="N2" s="68"/>
      <c r="O2" s="68"/>
      <c r="P2" s="68"/>
      <c r="Q2" s="68"/>
    </row>
    <row r="3" spans="2:49" ht="19.5" customHeight="1" thickBot="1">
      <c r="D3" s="69"/>
    </row>
    <row r="4" spans="2:49" s="74" customFormat="1" ht="29.25" customHeight="1" thickTop="1">
      <c r="B4" s="72"/>
      <c r="C4" s="198" t="s">
        <v>163</v>
      </c>
      <c r="D4" s="69"/>
      <c r="E4" s="69"/>
      <c r="F4" s="73"/>
      <c r="G4" s="73"/>
      <c r="H4" s="73"/>
      <c r="I4" s="73"/>
      <c r="J4" s="73"/>
      <c r="K4" s="73"/>
      <c r="L4" s="73"/>
      <c r="M4" s="73"/>
      <c r="N4" s="73"/>
      <c r="O4" s="73"/>
      <c r="P4" s="73"/>
      <c r="Q4" s="73"/>
      <c r="R4" s="73"/>
      <c r="S4" s="73"/>
      <c r="T4" s="73"/>
      <c r="U4" s="73"/>
      <c r="V4" s="74">
        <v>1</v>
      </c>
      <c r="W4" s="74">
        <v>1</v>
      </c>
      <c r="X4" s="74">
        <v>1</v>
      </c>
      <c r="Y4" s="74">
        <v>1</v>
      </c>
      <c r="Z4" s="74">
        <v>2</v>
      </c>
      <c r="AA4" s="74">
        <v>2</v>
      </c>
      <c r="AB4" s="74">
        <v>2</v>
      </c>
      <c r="AC4" s="74">
        <v>2</v>
      </c>
      <c r="AD4" s="74">
        <v>2</v>
      </c>
      <c r="AE4" s="74">
        <v>2</v>
      </c>
      <c r="AF4" s="74">
        <v>2</v>
      </c>
      <c r="AG4" s="74">
        <v>2</v>
      </c>
      <c r="AH4" s="74">
        <v>2</v>
      </c>
      <c r="AI4" s="74">
        <v>2</v>
      </c>
      <c r="AJ4" s="74">
        <v>2</v>
      </c>
      <c r="AK4" s="74">
        <v>2</v>
      </c>
      <c r="AL4" s="74">
        <v>3</v>
      </c>
      <c r="AM4" s="74">
        <v>3</v>
      </c>
      <c r="AN4" s="74">
        <v>3</v>
      </c>
      <c r="AO4" s="74">
        <v>3</v>
      </c>
      <c r="AP4" s="74">
        <v>3</v>
      </c>
      <c r="AQ4" s="74">
        <v>3</v>
      </c>
      <c r="AR4" s="74">
        <v>3</v>
      </c>
      <c r="AS4" s="74">
        <v>3</v>
      </c>
      <c r="AT4" s="74">
        <v>3</v>
      </c>
      <c r="AU4" s="74">
        <v>3</v>
      </c>
      <c r="AV4" s="74">
        <v>3</v>
      </c>
      <c r="AW4" s="74">
        <v>3</v>
      </c>
    </row>
    <row r="5" spans="2:49" ht="30" customHeight="1">
      <c r="C5" s="187" t="s">
        <v>266</v>
      </c>
      <c r="D5" s="69"/>
    </row>
    <row r="6" spans="2:49" ht="30" customHeight="1" thickBot="1">
      <c r="C6" s="187" t="s">
        <v>267</v>
      </c>
      <c r="D6" s="69"/>
      <c r="K6" s="75"/>
      <c r="L6" s="75"/>
      <c r="M6" s="75"/>
      <c r="N6" s="75"/>
      <c r="O6" s="75"/>
      <c r="P6" s="75"/>
      <c r="Q6" s="76"/>
      <c r="R6" s="76"/>
      <c r="S6" s="75"/>
      <c r="T6" s="76"/>
    </row>
    <row r="7" spans="2:49" ht="30" customHeight="1" thickTop="1">
      <c r="C7" s="187" t="s">
        <v>268</v>
      </c>
      <c r="D7" s="69"/>
      <c r="F7" s="77"/>
      <c r="K7" s="75"/>
      <c r="L7" s="75"/>
      <c r="M7" s="75"/>
      <c r="N7" s="75"/>
      <c r="O7" s="75"/>
      <c r="P7" s="75"/>
      <c r="Q7" s="76"/>
      <c r="R7" s="76"/>
      <c r="S7" s="75"/>
      <c r="T7" s="76"/>
    </row>
    <row r="8" spans="2:49" ht="30" customHeight="1">
      <c r="C8" s="187" t="s">
        <v>269</v>
      </c>
      <c r="D8" s="69"/>
      <c r="F8" s="78"/>
      <c r="K8" s="75"/>
      <c r="L8" s="75"/>
      <c r="M8" s="75"/>
      <c r="N8" s="75"/>
      <c r="O8" s="75"/>
      <c r="P8" s="75"/>
      <c r="Q8" s="76"/>
      <c r="R8" s="76"/>
      <c r="S8" s="75"/>
      <c r="T8" s="76"/>
    </row>
    <row r="9" spans="2:49" ht="30" customHeight="1">
      <c r="C9" s="187" t="s">
        <v>270</v>
      </c>
      <c r="D9" s="69"/>
      <c r="K9" s="75"/>
      <c r="L9" s="75"/>
      <c r="M9" s="75"/>
      <c r="N9" s="75"/>
      <c r="O9" s="75"/>
      <c r="P9" s="75"/>
      <c r="Q9" s="76"/>
      <c r="R9" s="76"/>
      <c r="S9" s="75"/>
      <c r="T9" s="76"/>
    </row>
    <row r="10" spans="2:49" ht="30" customHeight="1">
      <c r="C10" s="265" t="s">
        <v>271</v>
      </c>
      <c r="D10" s="69"/>
      <c r="K10" s="75"/>
      <c r="L10" s="75"/>
      <c r="M10" s="75"/>
      <c r="N10" s="75"/>
      <c r="O10" s="75"/>
      <c r="P10" s="75"/>
      <c r="Q10" s="76"/>
      <c r="R10" s="76"/>
      <c r="S10" s="75"/>
      <c r="T10" s="76"/>
    </row>
    <row r="11" spans="2:49" ht="30" customHeight="1">
      <c r="C11" s="265" t="s">
        <v>271</v>
      </c>
      <c r="D11" s="69"/>
      <c r="K11" s="75"/>
      <c r="L11" s="75"/>
      <c r="M11" s="75"/>
      <c r="N11" s="75"/>
      <c r="O11" s="75"/>
      <c r="P11" s="75"/>
      <c r="Q11" s="76"/>
      <c r="R11" s="76"/>
      <c r="S11" s="75"/>
      <c r="T11" s="76"/>
    </row>
    <row r="12" spans="2:49" ht="30" customHeight="1">
      <c r="C12" s="265" t="s">
        <v>271</v>
      </c>
      <c r="D12" s="69"/>
      <c r="K12" s="75"/>
      <c r="L12" s="75"/>
      <c r="M12" s="75"/>
      <c r="N12" s="75"/>
      <c r="O12" s="75"/>
      <c r="P12" s="75"/>
      <c r="Q12" s="76"/>
      <c r="R12" s="76"/>
      <c r="S12" s="75"/>
      <c r="T12" s="76"/>
    </row>
    <row r="13" spans="2:49" ht="30" customHeight="1">
      <c r="C13" s="265" t="s">
        <v>271</v>
      </c>
      <c r="D13" s="69"/>
      <c r="K13" s="75"/>
      <c r="L13" s="75"/>
      <c r="M13" s="75"/>
      <c r="N13" s="75"/>
      <c r="O13" s="75"/>
      <c r="P13" s="75"/>
      <c r="Q13" s="76"/>
      <c r="R13" s="76"/>
      <c r="S13" s="75"/>
      <c r="T13" s="76"/>
    </row>
    <row r="14" spans="2:49" ht="30" customHeight="1">
      <c r="C14" s="265" t="s">
        <v>271</v>
      </c>
      <c r="D14" s="69"/>
      <c r="K14" s="75"/>
      <c r="L14" s="75"/>
      <c r="M14" s="75"/>
      <c r="N14" s="75"/>
      <c r="O14" s="75"/>
      <c r="P14" s="75"/>
      <c r="Q14" s="76"/>
      <c r="R14" s="76"/>
      <c r="S14" s="75"/>
      <c r="T14" s="76"/>
    </row>
    <row r="15" spans="2:49" ht="30" customHeight="1">
      <c r="C15" s="265" t="s">
        <v>271</v>
      </c>
      <c r="D15" s="69"/>
      <c r="K15" s="75"/>
      <c r="L15" s="75"/>
      <c r="M15" s="75"/>
      <c r="N15" s="75"/>
      <c r="O15" s="75"/>
      <c r="P15" s="75"/>
      <c r="Q15" s="76"/>
      <c r="R15" s="76"/>
      <c r="S15" s="75"/>
      <c r="T15" s="76"/>
    </row>
    <row r="16" spans="2:49" ht="30" customHeight="1">
      <c r="B16" s="70"/>
      <c r="C16" s="265" t="s">
        <v>271</v>
      </c>
      <c r="D16" s="69"/>
      <c r="K16" s="75"/>
      <c r="L16" s="75"/>
      <c r="M16" s="75"/>
      <c r="N16" s="75"/>
      <c r="O16" s="75"/>
      <c r="P16" s="75"/>
      <c r="Q16" s="76"/>
      <c r="R16" s="76"/>
      <c r="S16" s="75"/>
      <c r="T16" s="76"/>
    </row>
    <row r="17" spans="2:20" ht="30" customHeight="1">
      <c r="B17" s="70"/>
      <c r="C17" s="265" t="s">
        <v>271</v>
      </c>
      <c r="D17" s="69"/>
      <c r="K17" s="75"/>
      <c r="L17" s="75"/>
      <c r="M17" s="75"/>
      <c r="N17" s="75"/>
      <c r="O17" s="75"/>
      <c r="P17" s="75"/>
      <c r="Q17" s="76"/>
      <c r="R17" s="76"/>
      <c r="S17" s="75"/>
      <c r="T17" s="76"/>
    </row>
    <row r="18" spans="2:20" ht="30" customHeight="1">
      <c r="B18" s="70"/>
      <c r="C18" s="265" t="s">
        <v>271</v>
      </c>
      <c r="D18" s="69"/>
      <c r="K18" s="75"/>
      <c r="L18" s="75"/>
      <c r="M18" s="75"/>
      <c r="N18" s="75"/>
      <c r="O18" s="75"/>
      <c r="P18" s="75"/>
      <c r="Q18" s="76"/>
      <c r="R18" s="76"/>
      <c r="S18" s="75"/>
      <c r="T18" s="76"/>
    </row>
    <row r="19" spans="2:20" ht="30" customHeight="1">
      <c r="B19" s="70"/>
      <c r="C19" s="265" t="s">
        <v>271</v>
      </c>
      <c r="D19" s="69"/>
      <c r="K19" s="75"/>
      <c r="L19" s="75"/>
      <c r="M19" s="75"/>
      <c r="N19" s="75"/>
      <c r="O19" s="75"/>
      <c r="P19" s="75"/>
      <c r="Q19" s="76"/>
      <c r="R19" s="76"/>
      <c r="S19" s="75"/>
      <c r="T19" s="76"/>
    </row>
    <row r="20" spans="2:20" ht="30" customHeight="1">
      <c r="B20" s="70"/>
      <c r="C20" s="265" t="s">
        <v>271</v>
      </c>
      <c r="D20" s="69"/>
      <c r="K20" s="75"/>
      <c r="L20" s="75"/>
      <c r="M20" s="75"/>
      <c r="N20" s="75"/>
      <c r="O20" s="75"/>
      <c r="P20" s="75"/>
      <c r="Q20" s="76"/>
      <c r="R20" s="76"/>
      <c r="S20" s="75"/>
      <c r="T20" s="76"/>
    </row>
    <row r="21" spans="2:20" ht="30" customHeight="1">
      <c r="B21" s="70"/>
      <c r="C21" s="265" t="s">
        <v>271</v>
      </c>
      <c r="D21" s="69"/>
      <c r="K21" s="75"/>
      <c r="L21" s="75"/>
      <c r="M21" s="75"/>
      <c r="N21" s="75"/>
      <c r="O21" s="75"/>
      <c r="P21" s="75"/>
      <c r="Q21" s="76"/>
      <c r="R21" s="76"/>
      <c r="S21" s="75"/>
      <c r="T21" s="76"/>
    </row>
    <row r="22" spans="2:20" ht="30" customHeight="1">
      <c r="B22" s="70"/>
      <c r="C22" s="265" t="s">
        <v>271</v>
      </c>
      <c r="D22" s="69"/>
      <c r="K22" s="75"/>
      <c r="L22" s="75"/>
      <c r="M22" s="75"/>
      <c r="N22" s="75"/>
      <c r="O22" s="75"/>
      <c r="P22" s="75"/>
      <c r="Q22" s="76"/>
      <c r="R22" s="76"/>
      <c r="S22" s="75"/>
      <c r="T22" s="76"/>
    </row>
    <row r="23" spans="2:20" ht="30" customHeight="1">
      <c r="B23" s="70"/>
      <c r="C23" s="265" t="s">
        <v>271</v>
      </c>
      <c r="D23" s="69"/>
      <c r="K23" s="75"/>
      <c r="L23" s="75"/>
      <c r="M23" s="75"/>
      <c r="N23" s="75"/>
      <c r="O23" s="75"/>
      <c r="P23" s="75"/>
      <c r="Q23" s="76"/>
      <c r="R23" s="76"/>
      <c r="S23" s="75"/>
      <c r="T23" s="76"/>
    </row>
    <row r="24" spans="2:20" ht="30" customHeight="1">
      <c r="B24" s="70"/>
      <c r="C24" s="265" t="s">
        <v>271</v>
      </c>
      <c r="D24" s="69"/>
      <c r="K24" s="75"/>
      <c r="L24" s="75"/>
      <c r="M24" s="75"/>
      <c r="N24" s="75"/>
      <c r="O24" s="75"/>
      <c r="P24" s="75"/>
      <c r="Q24" s="76"/>
      <c r="R24" s="76"/>
      <c r="S24" s="75"/>
      <c r="T24" s="76"/>
    </row>
    <row r="25" spans="2:20" ht="30" customHeight="1">
      <c r="B25" s="70"/>
      <c r="D25" s="69"/>
      <c r="K25" s="75"/>
      <c r="L25" s="75"/>
      <c r="M25" s="75"/>
      <c r="N25" s="75"/>
      <c r="O25" s="75"/>
      <c r="P25" s="75"/>
      <c r="Q25" s="76"/>
      <c r="R25" s="76"/>
      <c r="S25" s="75"/>
      <c r="T25" s="76"/>
    </row>
    <row r="26" spans="2:20" ht="30" customHeight="1">
      <c r="B26" s="70"/>
      <c r="D26" s="69"/>
      <c r="Q26" s="75"/>
    </row>
    <row r="27" spans="2:20" ht="30" customHeight="1">
      <c r="B27" s="70"/>
      <c r="D27" s="69"/>
      <c r="Q27" s="75"/>
    </row>
    <row r="28" spans="2:20" ht="30" customHeight="1">
      <c r="B28" s="70"/>
      <c r="D28" s="69"/>
      <c r="Q28" s="75"/>
    </row>
    <row r="29" spans="2:20" ht="30" customHeight="1">
      <c r="B29" s="70"/>
      <c r="D29" s="69"/>
      <c r="Q29" s="75"/>
    </row>
    <row r="30" spans="2:20" ht="30" customHeight="1">
      <c r="B30" s="70"/>
      <c r="D30" s="69"/>
      <c r="Q30" s="75"/>
    </row>
    <row r="31" spans="2:20" ht="30" customHeight="1">
      <c r="B31" s="70"/>
      <c r="D31" s="69"/>
      <c r="Q31" s="75"/>
    </row>
    <row r="32" spans="2:20" ht="30" customHeight="1">
      <c r="B32" s="70"/>
      <c r="D32" s="69"/>
      <c r="Q32" s="75"/>
    </row>
    <row r="33" spans="2:17" ht="30" customHeight="1">
      <c r="B33" s="70"/>
      <c r="D33" s="69"/>
      <c r="Q33" s="75"/>
    </row>
    <row r="34" spans="2:17" ht="30" customHeight="1">
      <c r="D34" s="69"/>
      <c r="Q34" s="75"/>
    </row>
    <row r="35" spans="2:17" ht="30" customHeight="1">
      <c r="D35" s="69"/>
      <c r="Q35" s="75"/>
    </row>
    <row r="36" spans="2:17" ht="30" customHeight="1">
      <c r="D36" s="69"/>
      <c r="Q36" s="75"/>
    </row>
    <row r="37" spans="2:17" ht="30" customHeight="1">
      <c r="D37" s="69"/>
      <c r="Q37" s="75"/>
    </row>
    <row r="38" spans="2:17" ht="30" customHeight="1">
      <c r="D38" s="69"/>
      <c r="Q38" s="75"/>
    </row>
    <row r="39" spans="2:17" ht="30" customHeight="1">
      <c r="D39" s="69"/>
      <c r="Q39" s="75"/>
    </row>
    <row r="40" spans="2:17" ht="30" customHeight="1">
      <c r="D40" s="69"/>
      <c r="Q40" s="75"/>
    </row>
    <row r="41" spans="2:17" ht="30" customHeight="1">
      <c r="D41" s="69"/>
      <c r="Q41" s="75"/>
    </row>
    <row r="42" spans="2:17" ht="30" customHeight="1">
      <c r="D42" s="69"/>
      <c r="Q42" s="75"/>
    </row>
    <row r="43" spans="2:17" ht="30" customHeight="1">
      <c r="D43" s="69"/>
      <c r="Q43" s="75"/>
    </row>
    <row r="44" spans="2:17" ht="30" customHeight="1">
      <c r="D44" s="69"/>
    </row>
    <row r="45" spans="2:17" ht="30" customHeight="1">
      <c r="D45" s="69"/>
    </row>
    <row r="46" spans="2:17" ht="30" customHeight="1">
      <c r="D46" s="69"/>
    </row>
    <row r="47" spans="2:17" ht="30" customHeight="1">
      <c r="D47" s="69"/>
    </row>
    <row r="48" spans="2:17"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15" customHeight="1"/>
    <row r="102" ht="15" customHeight="1"/>
    <row r="103" ht="15" customHeight="1"/>
    <row r="104" ht="15" customHeight="1"/>
    <row r="105" ht="15" customHeight="1"/>
  </sheetData>
  <sheetProtection password="DACF" sheet="1" objects="1" scenarios="1" formatCells="0" formatColumns="0" formatRows="0" selectLockedCells="1"/>
  <autoFilter ref="C4:C24" xr:uid="{00000000-0009-0000-0000-000001000000}"/>
  <mergeCells count="5">
    <mergeCell ref="C1:D1"/>
    <mergeCell ref="E1:F1"/>
    <mergeCell ref="G1:H1"/>
    <mergeCell ref="I1:J1"/>
    <mergeCell ref="K1:L1"/>
  </mergeCells>
  <printOptions horizontalCentered="1"/>
  <pageMargins left="0.23622047244094491" right="0.23622047244094491" top="0.74803149606299213" bottom="0.74803149606299213" header="0.31496062992125984" footer="0.31496062992125984"/>
  <pageSetup paperSize="9" scale="26" fitToWidth="0" orientation="portrait" horizontalDpi="4294967292" verticalDpi="4294967292"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14"/>
  <sheetViews>
    <sheetView showGridLines="0" zoomScale="90" zoomScaleNormal="90" zoomScalePageLayoutView="90" workbookViewId="0">
      <pane ySplit="2" topLeftCell="A3" activePane="bottomLeft" state="frozen"/>
      <selection pane="bottomLeft" activeCell="F3" sqref="F3"/>
    </sheetView>
  </sheetViews>
  <sheetFormatPr baseColWidth="10" defaultColWidth="12.42578125" defaultRowHeight="15.75"/>
  <cols>
    <col min="1" max="1" width="2.28515625" style="86" customWidth="1"/>
    <col min="2" max="2" width="1.42578125" style="86" customWidth="1"/>
    <col min="3" max="3" width="7.85546875" style="86" customWidth="1"/>
    <col min="4" max="4" width="72.140625" style="86" customWidth="1"/>
    <col min="5" max="5" width="17.42578125" style="86" customWidth="1"/>
    <col min="6" max="10" width="31.28515625" style="86" customWidth="1"/>
    <col min="11" max="11" width="12.42578125" style="86" customWidth="1"/>
    <col min="12" max="14" width="12.42578125" style="86"/>
    <col min="15" max="15" width="12.42578125" style="86" customWidth="1"/>
    <col min="16" max="19" width="12.42578125" style="86"/>
    <col min="20" max="20" width="5.85546875" style="86" customWidth="1"/>
    <col min="21" max="16384" width="12.42578125" style="86"/>
  </cols>
  <sheetData>
    <row r="1" spans="1:17" s="81" customFormat="1" ht="39" customHeight="1">
      <c r="B1" s="264"/>
      <c r="C1" s="415"/>
      <c r="D1" s="415"/>
      <c r="E1" s="415"/>
      <c r="F1" s="415"/>
      <c r="G1" s="415"/>
      <c r="H1" s="415"/>
      <c r="I1" s="415"/>
      <c r="J1" s="415"/>
      <c r="K1" s="415"/>
      <c r="L1" s="415"/>
      <c r="M1" s="80"/>
    </row>
    <row r="2" spans="1:17" s="82" customFormat="1" ht="30" customHeight="1">
      <c r="D2" s="83"/>
      <c r="E2" s="84"/>
      <c r="F2" s="84"/>
      <c r="G2" s="84"/>
      <c r="H2" s="84"/>
      <c r="I2" s="85"/>
      <c r="J2" s="85"/>
      <c r="K2" s="85"/>
      <c r="L2" s="85"/>
      <c r="M2" s="85"/>
      <c r="N2" s="85"/>
      <c r="O2" s="85"/>
      <c r="P2" s="85"/>
      <c r="Q2" s="85"/>
    </row>
    <row r="3" spans="1:17" ht="19.5" customHeight="1">
      <c r="D3" s="87"/>
      <c r="E3" s="88"/>
      <c r="F3" s="88"/>
      <c r="G3" s="88"/>
      <c r="H3" s="88"/>
      <c r="I3" s="89"/>
      <c r="J3" s="89"/>
      <c r="K3" s="89"/>
      <c r="L3" s="89"/>
      <c r="M3" s="89"/>
      <c r="N3" s="89"/>
      <c r="O3" s="89"/>
      <c r="P3" s="89"/>
      <c r="Q3" s="89"/>
    </row>
    <row r="4" spans="1:17" ht="4.5" customHeight="1">
      <c r="C4" s="90"/>
      <c r="D4" s="90"/>
      <c r="E4" s="90"/>
      <c r="F4" s="90"/>
      <c r="G4" s="90"/>
      <c r="H4" s="90"/>
      <c r="I4" s="89"/>
      <c r="J4" s="89"/>
      <c r="K4" s="89"/>
      <c r="L4" s="89"/>
      <c r="M4" s="89"/>
      <c r="N4" s="89"/>
      <c r="O4" s="89"/>
      <c r="P4" s="89"/>
      <c r="Q4" s="89"/>
    </row>
    <row r="5" spans="1:17" s="92" customFormat="1" ht="30" customHeight="1">
      <c r="A5" s="91"/>
      <c r="C5" s="93">
        <v>1</v>
      </c>
      <c r="D5" s="94" t="s">
        <v>231</v>
      </c>
      <c r="E5" s="95" t="s">
        <v>232</v>
      </c>
    </row>
    <row r="6" spans="1:17" s="92" customFormat="1" ht="29.25" customHeight="1">
      <c r="A6" s="91"/>
      <c r="C6" s="416"/>
      <c r="D6" s="416"/>
      <c r="E6" s="96"/>
      <c r="F6" s="96"/>
      <c r="G6" s="96"/>
      <c r="H6" s="96"/>
      <c r="I6" s="96"/>
    </row>
    <row r="7" spans="1:17" s="92" customFormat="1" ht="30" customHeight="1">
      <c r="A7" s="91"/>
      <c r="C7" s="93">
        <v>2</v>
      </c>
      <c r="D7" s="94" t="s">
        <v>233</v>
      </c>
      <c r="E7" s="95" t="s">
        <v>232</v>
      </c>
    </row>
    <row r="8" spans="1:17" s="92" customFormat="1" ht="29.25" customHeight="1">
      <c r="A8" s="91"/>
      <c r="C8" s="416"/>
      <c r="D8" s="416"/>
      <c r="E8" s="96"/>
      <c r="F8" s="96"/>
      <c r="G8" s="96"/>
      <c r="H8" s="96"/>
      <c r="I8" s="96"/>
    </row>
    <row r="9" spans="1:17" s="92" customFormat="1" ht="30" customHeight="1">
      <c r="A9" s="91"/>
      <c r="C9" s="93">
        <v>3</v>
      </c>
      <c r="D9" s="94" t="s">
        <v>234</v>
      </c>
      <c r="E9" s="95" t="s">
        <v>232</v>
      </c>
    </row>
    <row r="10" spans="1:17" s="92" customFormat="1" ht="29.25" customHeight="1">
      <c r="A10" s="91"/>
      <c r="C10" s="416"/>
      <c r="D10" s="416"/>
      <c r="E10" s="96"/>
      <c r="F10" s="96"/>
      <c r="G10" s="96"/>
      <c r="H10" s="96"/>
      <c r="I10" s="96"/>
    </row>
    <row r="11" spans="1:17" s="92" customFormat="1" ht="30" customHeight="1">
      <c r="A11" s="91"/>
      <c r="C11" s="93">
        <v>4</v>
      </c>
      <c r="D11" s="94" t="s">
        <v>235</v>
      </c>
      <c r="E11" s="95" t="s">
        <v>232</v>
      </c>
      <c r="H11" s="97" t="s">
        <v>236</v>
      </c>
    </row>
    <row r="12" spans="1:17" s="92" customFormat="1" ht="29.25" customHeight="1">
      <c r="A12" s="91"/>
      <c r="C12" s="416"/>
      <c r="D12" s="416"/>
      <c r="E12" s="96"/>
      <c r="F12" s="96"/>
      <c r="G12" s="96"/>
      <c r="H12" s="96"/>
      <c r="I12" s="96"/>
    </row>
    <row r="13" spans="1:17" s="92" customFormat="1" ht="30" customHeight="1">
      <c r="A13" s="91"/>
      <c r="C13" s="93">
        <v>5</v>
      </c>
      <c r="D13" s="94" t="s">
        <v>107</v>
      </c>
      <c r="E13" s="95" t="s">
        <v>232</v>
      </c>
    </row>
    <row r="14" spans="1:17" s="92" customFormat="1" ht="29.25" customHeight="1">
      <c r="A14" s="91"/>
      <c r="C14" s="416"/>
      <c r="D14" s="416"/>
      <c r="E14" s="96"/>
      <c r="F14" s="96"/>
      <c r="G14" s="96"/>
      <c r="H14" s="96"/>
      <c r="I14" s="96"/>
    </row>
  </sheetData>
  <sheetProtection password="DACF" sheet="1" objects="1" scenarios="1" formatCells="0" formatColumns="0" formatRows="0" selectLockedCells="1"/>
  <mergeCells count="10">
    <mergeCell ref="C6:D6"/>
    <mergeCell ref="C8:D8"/>
    <mergeCell ref="C10:D10"/>
    <mergeCell ref="C12:D12"/>
    <mergeCell ref="C14:D14"/>
    <mergeCell ref="C1:D1"/>
    <mergeCell ref="E1:F1"/>
    <mergeCell ref="G1:H1"/>
    <mergeCell ref="I1:J1"/>
    <mergeCell ref="K1:L1"/>
  </mergeCells>
  <hyperlinks>
    <hyperlink ref="D7" r:id="rId1" xr:uid="{00000000-0004-0000-1300-000000000000}"/>
    <hyperlink ref="E7" r:id="rId2" xr:uid="{00000000-0004-0000-1300-000001000000}"/>
    <hyperlink ref="D11" r:id="rId3" xr:uid="{00000000-0004-0000-1300-000002000000}"/>
    <hyperlink ref="E11" r:id="rId4" xr:uid="{00000000-0004-0000-1300-000003000000}"/>
    <hyperlink ref="D13" r:id="rId5" xr:uid="{00000000-0004-0000-1300-000004000000}"/>
    <hyperlink ref="E13" r:id="rId6" xr:uid="{00000000-0004-0000-1300-000005000000}"/>
    <hyperlink ref="D9" r:id="rId7" xr:uid="{00000000-0004-0000-1300-000006000000}"/>
    <hyperlink ref="E9" r:id="rId8" xr:uid="{00000000-0004-0000-1300-000007000000}"/>
    <hyperlink ref="D5" r:id="rId9" xr:uid="{00000000-0004-0000-1300-000008000000}"/>
    <hyperlink ref="E5" r:id="rId10" xr:uid="{00000000-0004-0000-1300-000009000000}"/>
  </hyperlinks>
  <pageMargins left="0.7" right="0.7" top="0.75" bottom="0.75" header="0.3" footer="0.3"/>
  <pageSetup paperSize="9" orientation="portrait" r:id="rId11"/>
  <drawing r:id="rId1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Q4"/>
  <sheetViews>
    <sheetView showGridLines="0" zoomScale="90" zoomScaleNormal="90" zoomScalePageLayoutView="90" workbookViewId="0">
      <pane ySplit="2" topLeftCell="A3" activePane="bottomLeft" state="frozen"/>
      <selection pane="bottomLeft" activeCell="C4" sqref="C4:G4"/>
    </sheetView>
  </sheetViews>
  <sheetFormatPr baseColWidth="10" defaultColWidth="12.42578125" defaultRowHeight="15.75"/>
  <cols>
    <col min="1" max="1" width="2.28515625" style="86" customWidth="1"/>
    <col min="2" max="2" width="1.42578125" style="86" customWidth="1"/>
    <col min="3" max="3" width="50.28515625" style="86" bestFit="1" customWidth="1"/>
    <col min="4" max="6" width="31.28515625" style="86" customWidth="1"/>
    <col min="7" max="7" width="29.140625" style="86" customWidth="1"/>
    <col min="8" max="8" width="1" style="86" customWidth="1"/>
    <col min="9" max="10" width="31.28515625" style="86" customWidth="1"/>
    <col min="11" max="11" width="12.42578125" style="86" customWidth="1"/>
    <col min="12" max="14" width="12.42578125" style="86"/>
    <col min="15" max="15" width="12.42578125" style="86" customWidth="1"/>
    <col min="16" max="19" width="12.42578125" style="86"/>
    <col min="20" max="20" width="5.85546875" style="86" customWidth="1"/>
    <col min="21" max="16384" width="12.42578125" style="86"/>
  </cols>
  <sheetData>
    <row r="1" spans="2:17" s="81" customFormat="1" ht="39" customHeight="1">
      <c r="B1" s="264"/>
      <c r="C1" s="415"/>
      <c r="D1" s="415"/>
      <c r="E1" s="415"/>
      <c r="F1" s="415"/>
      <c r="G1" s="415"/>
      <c r="H1" s="415"/>
      <c r="I1" s="415"/>
      <c r="J1" s="415"/>
      <c r="K1" s="415"/>
      <c r="L1" s="415"/>
      <c r="M1" s="80"/>
    </row>
    <row r="2" spans="2:17" s="82" customFormat="1" ht="30" customHeight="1">
      <c r="D2" s="83"/>
      <c r="E2" s="84"/>
      <c r="F2" s="84"/>
      <c r="G2" s="84"/>
      <c r="H2" s="84"/>
      <c r="I2" s="85"/>
      <c r="J2" s="85"/>
      <c r="K2" s="85"/>
      <c r="L2" s="85"/>
      <c r="M2" s="85"/>
      <c r="N2" s="85"/>
      <c r="O2" s="85"/>
      <c r="P2" s="85"/>
      <c r="Q2" s="85"/>
    </row>
    <row r="3" spans="2:17" ht="13.5" customHeight="1">
      <c r="D3" s="87"/>
      <c r="E3" s="88"/>
      <c r="F3" s="88"/>
      <c r="G3" s="88"/>
      <c r="H3" s="88"/>
      <c r="I3" s="89"/>
      <c r="J3" s="89"/>
      <c r="K3" s="89"/>
      <c r="L3" s="89"/>
      <c r="M3" s="89"/>
      <c r="N3" s="89"/>
      <c r="O3" s="89"/>
      <c r="P3" s="89"/>
      <c r="Q3" s="89"/>
    </row>
    <row r="4" spans="2:17" s="50" customFormat="1" ht="38.25" customHeight="1">
      <c r="C4" s="417" t="s">
        <v>263</v>
      </c>
      <c r="D4" s="417"/>
      <c r="E4" s="417"/>
      <c r="F4" s="417"/>
      <c r="G4" s="417"/>
    </row>
  </sheetData>
  <sheetProtection password="DACF" sheet="1" objects="1" scenarios="1" formatCells="0" formatColumns="0" formatRows="0" selectLockedCells="1"/>
  <mergeCells count="6">
    <mergeCell ref="K1:L1"/>
    <mergeCell ref="C4:G4"/>
    <mergeCell ref="C1:D1"/>
    <mergeCell ref="E1:F1"/>
    <mergeCell ref="G1:H1"/>
    <mergeCell ref="I1:J1"/>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9"/>
  <dimension ref="A1:G23"/>
  <sheetViews>
    <sheetView topLeftCell="A5" zoomScale="90" zoomScaleNormal="90" zoomScalePageLayoutView="90" workbookViewId="0">
      <selection activeCell="C7" sqref="C7:C21"/>
    </sheetView>
  </sheetViews>
  <sheetFormatPr baseColWidth="10" defaultColWidth="11.42578125" defaultRowHeight="15"/>
  <cols>
    <col min="1" max="2" width="11.42578125" style="5"/>
    <col min="3" max="3" width="52.28515625" style="5" customWidth="1"/>
    <col min="4" max="4" width="39.42578125" style="5" customWidth="1"/>
    <col min="5" max="6" width="44.140625" style="5" customWidth="1"/>
    <col min="7" max="16384" width="11.42578125" style="5"/>
  </cols>
  <sheetData>
    <row r="1" spans="1:7" ht="15.75" thickBot="1"/>
    <row r="2" spans="1:7" ht="16.5" thickTop="1" thickBot="1">
      <c r="C2" s="6" t="s">
        <v>1</v>
      </c>
      <c r="D2" s="6" t="s">
        <v>2</v>
      </c>
      <c r="E2" s="6" t="s">
        <v>3</v>
      </c>
      <c r="F2" s="6" t="s">
        <v>4</v>
      </c>
    </row>
    <row r="3" spans="1:7" ht="96.75" customHeight="1" thickTop="1">
      <c r="A3" s="5" t="e">
        <f>#REF!</f>
        <v>#REF!</v>
      </c>
      <c r="B3" s="5" t="s">
        <v>5</v>
      </c>
      <c r="C3" s="7" t="s">
        <v>7</v>
      </c>
      <c r="D3" s="7" t="s">
        <v>8</v>
      </c>
      <c r="E3" s="7" t="s">
        <v>10</v>
      </c>
      <c r="F3" s="7" t="s">
        <v>13</v>
      </c>
      <c r="G3" s="7"/>
    </row>
    <row r="4" spans="1:7" ht="96.75" customHeight="1">
      <c r="A4" s="5" t="e">
        <f>#REF!</f>
        <v>#REF!</v>
      </c>
      <c r="B4" s="5" t="s">
        <v>6</v>
      </c>
      <c r="C4" s="7" t="s">
        <v>18</v>
      </c>
      <c r="D4" s="7" t="s">
        <v>9</v>
      </c>
      <c r="E4" s="7" t="s">
        <v>11</v>
      </c>
      <c r="F4" s="7" t="s">
        <v>12</v>
      </c>
    </row>
    <row r="5" spans="1:7" ht="15.75" thickBot="1"/>
    <row r="6" spans="1:7" ht="16.5" thickTop="1" thickBot="1">
      <c r="C6" s="6" t="s">
        <v>0</v>
      </c>
      <c r="D6" s="6" t="s">
        <v>14</v>
      </c>
    </row>
    <row r="7" spans="1:7" ht="15" customHeight="1" thickTop="1">
      <c r="C7" s="10" t="s">
        <v>83</v>
      </c>
      <c r="D7" s="5" t="s">
        <v>84</v>
      </c>
    </row>
    <row r="8" spans="1:7" ht="15" customHeight="1">
      <c r="C8" s="10" t="s">
        <v>85</v>
      </c>
      <c r="D8" s="26" t="s">
        <v>86</v>
      </c>
    </row>
    <row r="9" spans="1:7" ht="15" customHeight="1">
      <c r="C9" s="5" t="s">
        <v>97</v>
      </c>
      <c r="D9" s="10" t="s">
        <v>99</v>
      </c>
    </row>
    <row r="10" spans="1:7" ht="15" customHeight="1">
      <c r="C10" s="5" t="s">
        <v>87</v>
      </c>
      <c r="D10" s="28" t="s">
        <v>88</v>
      </c>
    </row>
    <row r="11" spans="1:7" ht="15" customHeight="1">
      <c r="C11" s="5" t="s">
        <v>89</v>
      </c>
      <c r="D11" s="28" t="s">
        <v>90</v>
      </c>
    </row>
    <row r="12" spans="1:7" ht="15" customHeight="1">
      <c r="C12" s="5" t="s">
        <v>98</v>
      </c>
      <c r="D12" s="27" t="s">
        <v>100</v>
      </c>
    </row>
    <row r="13" spans="1:7" ht="15" customHeight="1">
      <c r="C13" s="5" t="s">
        <v>91</v>
      </c>
      <c r="D13" s="28" t="s">
        <v>101</v>
      </c>
    </row>
    <row r="14" spans="1:7" ht="15" customHeight="1">
      <c r="C14" s="5" t="s">
        <v>92</v>
      </c>
      <c r="D14" s="26" t="s">
        <v>102</v>
      </c>
    </row>
    <row r="15" spans="1:7" ht="15" customHeight="1">
      <c r="C15" s="5" t="s">
        <v>94</v>
      </c>
      <c r="D15" s="29" t="s">
        <v>93</v>
      </c>
    </row>
    <row r="16" spans="1:7" ht="15" customHeight="1">
      <c r="C16" s="5" t="s">
        <v>95</v>
      </c>
      <c r="D16" s="30" t="s">
        <v>96</v>
      </c>
    </row>
    <row r="17" spans="3:4" ht="15" customHeight="1">
      <c r="C17" s="5" t="s">
        <v>30</v>
      </c>
      <c r="D17" s="5" t="s">
        <v>15</v>
      </c>
    </row>
    <row r="18" spans="3:4" ht="15" customHeight="1">
      <c r="C18" s="5" t="s">
        <v>103</v>
      </c>
      <c r="D18" s="5" t="s">
        <v>32</v>
      </c>
    </row>
    <row r="19" spans="3:4" ht="15" customHeight="1">
      <c r="C19" s="5" t="s">
        <v>104</v>
      </c>
      <c r="D19" s="5" t="s">
        <v>41</v>
      </c>
    </row>
    <row r="20" spans="3:4" ht="15" customHeight="1">
      <c r="C20" s="5" t="s">
        <v>105</v>
      </c>
      <c r="D20" s="5" t="s">
        <v>31</v>
      </c>
    </row>
    <row r="21" spans="3:4" ht="15" customHeight="1">
      <c r="C21" s="5" t="s">
        <v>106</v>
      </c>
      <c r="D21" s="5" t="s">
        <v>19</v>
      </c>
    </row>
    <row r="22" spans="3:4" ht="15" customHeight="1"/>
    <row r="23" spans="3:4" ht="15" customHeight="1"/>
  </sheetData>
  <sheetProtection password="DACF" sheet="1" objects="1" scenarios="1" formatCells="0" formatColumns="0" formatRows="0" selectLockedCells="1"/>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A1:AV205"/>
  <sheetViews>
    <sheetView showGridLines="0" zoomScale="90" zoomScaleNormal="90" zoomScalePageLayoutView="90" workbookViewId="0">
      <pane ySplit="4" topLeftCell="A40" activePane="bottomLeft" state="frozen"/>
      <selection pane="bottomLeft" activeCell="C5" sqref="C5"/>
    </sheetView>
  </sheetViews>
  <sheetFormatPr baseColWidth="10" defaultColWidth="0" defaultRowHeight="0" customHeight="1" zeroHeight="1"/>
  <cols>
    <col min="1" max="1" width="2.28515625" style="71" customWidth="1"/>
    <col min="2" max="2" width="1.42578125" style="69" customWidth="1"/>
    <col min="3" max="3" width="50.7109375" style="69" customWidth="1"/>
    <col min="4" max="4" width="30.7109375" style="79" customWidth="1"/>
    <col min="5" max="5" width="37.140625" style="79" customWidth="1"/>
    <col min="6" max="6" width="18.42578125" style="69" customWidth="1"/>
    <col min="7" max="7" width="10.42578125" style="70" customWidth="1"/>
    <col min="8" max="8" width="20.42578125" style="70" customWidth="1"/>
    <col min="9" max="12" width="8.85546875" style="70" customWidth="1"/>
    <col min="13" max="13" width="8.7109375" style="70" customWidth="1"/>
    <col min="14" max="19" width="8.85546875" style="70" customWidth="1"/>
    <col min="20" max="20" width="9.140625" style="70" customWidth="1"/>
    <col min="21" max="49" width="9.140625" style="71" hidden="1" customWidth="1"/>
    <col min="50" max="16384" width="9.140625" style="71" hidden="1"/>
  </cols>
  <sheetData>
    <row r="1" spans="2:48" s="63" customFormat="1" ht="39" customHeight="1">
      <c r="B1" s="260"/>
      <c r="C1" s="291"/>
      <c r="D1" s="291"/>
      <c r="E1" s="291"/>
      <c r="F1" s="291"/>
      <c r="G1" s="291"/>
      <c r="H1" s="291"/>
      <c r="I1" s="291"/>
      <c r="J1" s="291"/>
      <c r="K1" s="291"/>
      <c r="L1" s="291"/>
      <c r="M1" s="64"/>
    </row>
    <row r="2" spans="2:48" s="65" customFormat="1" ht="30" customHeight="1">
      <c r="D2" s="66"/>
      <c r="E2" s="67"/>
      <c r="F2" s="67"/>
      <c r="G2" s="67"/>
      <c r="H2" s="67"/>
      <c r="I2" s="68"/>
      <c r="J2" s="68"/>
      <c r="K2" s="68"/>
      <c r="L2" s="68"/>
      <c r="M2" s="68"/>
      <c r="N2" s="68"/>
      <c r="O2" s="68"/>
      <c r="P2" s="68"/>
      <c r="Q2" s="68"/>
    </row>
    <row r="3" spans="2:48" ht="19.5" customHeight="1" thickBot="1">
      <c r="D3" s="69"/>
      <c r="E3" s="69"/>
    </row>
    <row r="4" spans="2:48" s="74" customFormat="1" ht="29.25" customHeight="1" thickTop="1" thickBot="1">
      <c r="B4" s="72"/>
      <c r="C4" s="175" t="s">
        <v>145</v>
      </c>
      <c r="D4" s="175" t="s">
        <v>146</v>
      </c>
      <c r="E4" s="69"/>
      <c r="F4" s="69"/>
      <c r="G4" s="73"/>
      <c r="H4" s="73"/>
      <c r="I4" s="73"/>
      <c r="J4" s="73"/>
      <c r="K4" s="73"/>
      <c r="L4" s="73"/>
      <c r="M4" s="73"/>
      <c r="N4" s="73"/>
      <c r="O4" s="73"/>
      <c r="P4" s="73"/>
      <c r="Q4" s="73"/>
      <c r="R4" s="73"/>
      <c r="S4" s="73"/>
      <c r="T4" s="73"/>
      <c r="U4" s="74">
        <v>1</v>
      </c>
      <c r="V4" s="74">
        <v>1</v>
      </c>
      <c r="W4" s="74">
        <v>1</v>
      </c>
      <c r="X4" s="74">
        <v>1</v>
      </c>
      <c r="Y4" s="74">
        <v>2</v>
      </c>
      <c r="Z4" s="74">
        <v>2</v>
      </c>
      <c r="AA4" s="74">
        <v>2</v>
      </c>
      <c r="AB4" s="74">
        <v>2</v>
      </c>
      <c r="AC4" s="74">
        <v>2</v>
      </c>
      <c r="AD4" s="74">
        <v>2</v>
      </c>
      <c r="AE4" s="74">
        <v>2</v>
      </c>
      <c r="AF4" s="74">
        <v>2</v>
      </c>
      <c r="AG4" s="74">
        <v>2</v>
      </c>
      <c r="AH4" s="74">
        <v>2</v>
      </c>
      <c r="AI4" s="74">
        <v>2</v>
      </c>
      <c r="AJ4" s="74">
        <v>2</v>
      </c>
      <c r="AK4" s="74">
        <v>3</v>
      </c>
      <c r="AL4" s="74">
        <v>3</v>
      </c>
      <c r="AM4" s="74">
        <v>3</v>
      </c>
      <c r="AN4" s="74">
        <v>3</v>
      </c>
      <c r="AO4" s="74">
        <v>3</v>
      </c>
      <c r="AP4" s="74">
        <v>3</v>
      </c>
      <c r="AQ4" s="74">
        <v>3</v>
      </c>
      <c r="AR4" s="74">
        <v>3</v>
      </c>
      <c r="AS4" s="74">
        <v>3</v>
      </c>
      <c r="AT4" s="74">
        <v>3</v>
      </c>
      <c r="AU4" s="74">
        <v>3</v>
      </c>
      <c r="AV4" s="74">
        <v>3</v>
      </c>
    </row>
    <row r="5" spans="2:48" ht="30" customHeight="1" thickTop="1">
      <c r="C5" s="189" t="s">
        <v>272</v>
      </c>
      <c r="D5" s="190" t="s">
        <v>269</v>
      </c>
      <c r="E5" s="69"/>
    </row>
    <row r="6" spans="2:48" ht="30" customHeight="1" thickBot="1">
      <c r="C6" s="188" t="s">
        <v>273</v>
      </c>
      <c r="D6" s="190" t="s">
        <v>267</v>
      </c>
      <c r="E6" s="69"/>
      <c r="L6" s="75"/>
      <c r="M6" s="76"/>
      <c r="N6" s="76"/>
      <c r="O6" s="76"/>
      <c r="P6" s="76"/>
      <c r="Q6" s="76"/>
      <c r="R6" s="75"/>
      <c r="S6" s="76"/>
    </row>
    <row r="7" spans="2:48" ht="30" customHeight="1" thickTop="1">
      <c r="C7" s="188" t="s">
        <v>274</v>
      </c>
      <c r="D7" s="190" t="s">
        <v>270</v>
      </c>
      <c r="E7" s="69"/>
      <c r="G7" s="77"/>
      <c r="L7" s="75"/>
      <c r="M7" s="76"/>
      <c r="N7" s="76"/>
      <c r="O7" s="76"/>
      <c r="P7" s="76"/>
      <c r="Q7" s="76"/>
      <c r="R7" s="75"/>
      <c r="S7" s="76"/>
    </row>
    <row r="8" spans="2:48" ht="30" customHeight="1">
      <c r="C8" s="188" t="s">
        <v>275</v>
      </c>
      <c r="D8" s="190" t="s">
        <v>266</v>
      </c>
      <c r="E8" s="69"/>
      <c r="G8" s="78"/>
      <c r="L8" s="75"/>
      <c r="M8" s="76"/>
      <c r="N8" s="76"/>
      <c r="O8" s="76"/>
      <c r="P8" s="76"/>
      <c r="Q8" s="76"/>
      <c r="R8" s="75"/>
      <c r="S8" s="76"/>
    </row>
    <row r="9" spans="2:48" ht="30" customHeight="1">
      <c r="C9" s="188" t="s">
        <v>276</v>
      </c>
      <c r="D9" s="190" t="s">
        <v>268</v>
      </c>
      <c r="E9" s="69"/>
      <c r="L9" s="75"/>
      <c r="M9" s="76"/>
      <c r="N9" s="76"/>
      <c r="O9" s="76"/>
      <c r="P9" s="76"/>
      <c r="Q9" s="76"/>
      <c r="R9" s="75"/>
      <c r="S9" s="76"/>
    </row>
    <row r="10" spans="2:48" ht="30" customHeight="1">
      <c r="C10" s="266" t="s">
        <v>271</v>
      </c>
      <c r="D10" s="267" t="s">
        <v>271</v>
      </c>
      <c r="E10" s="69"/>
      <c r="L10" s="75"/>
      <c r="M10" s="76"/>
      <c r="N10" s="76"/>
      <c r="O10" s="76"/>
      <c r="P10" s="76"/>
      <c r="Q10" s="76"/>
      <c r="R10" s="75"/>
      <c r="S10" s="76"/>
    </row>
    <row r="11" spans="2:48" ht="30" customHeight="1">
      <c r="C11" s="266" t="s">
        <v>271</v>
      </c>
      <c r="D11" s="267" t="s">
        <v>271</v>
      </c>
      <c r="E11" s="69"/>
      <c r="L11" s="75"/>
      <c r="M11" s="76"/>
      <c r="N11" s="76"/>
      <c r="O11" s="76"/>
      <c r="P11" s="76"/>
      <c r="Q11" s="76"/>
      <c r="R11" s="75"/>
      <c r="S11" s="76"/>
    </row>
    <row r="12" spans="2:48" ht="30" customHeight="1">
      <c r="C12" s="266" t="s">
        <v>271</v>
      </c>
      <c r="D12" s="267" t="s">
        <v>271</v>
      </c>
      <c r="E12" s="69"/>
      <c r="L12" s="75"/>
      <c r="M12" s="76"/>
      <c r="N12" s="76"/>
      <c r="O12" s="76"/>
      <c r="P12" s="76"/>
      <c r="Q12" s="76"/>
      <c r="R12" s="75"/>
      <c r="S12" s="76"/>
    </row>
    <row r="13" spans="2:48" ht="30" customHeight="1">
      <c r="C13" s="266" t="s">
        <v>271</v>
      </c>
      <c r="D13" s="267" t="s">
        <v>271</v>
      </c>
      <c r="E13" s="69"/>
      <c r="L13" s="75"/>
      <c r="M13" s="76"/>
      <c r="N13" s="76"/>
      <c r="O13" s="76"/>
      <c r="P13" s="76"/>
      <c r="Q13" s="76"/>
      <c r="R13" s="75"/>
      <c r="S13" s="76"/>
    </row>
    <row r="14" spans="2:48" ht="30" customHeight="1">
      <c r="C14" s="266" t="s">
        <v>271</v>
      </c>
      <c r="D14" s="267" t="s">
        <v>271</v>
      </c>
      <c r="E14" s="69"/>
      <c r="L14" s="75"/>
      <c r="M14" s="76"/>
      <c r="N14" s="76"/>
      <c r="O14" s="76"/>
      <c r="P14" s="76"/>
      <c r="Q14" s="76"/>
      <c r="R14" s="75"/>
      <c r="S14" s="76"/>
    </row>
    <row r="15" spans="2:48" ht="30" customHeight="1">
      <c r="C15" s="266" t="s">
        <v>271</v>
      </c>
      <c r="D15" s="267" t="s">
        <v>271</v>
      </c>
      <c r="E15" s="69"/>
      <c r="L15" s="75"/>
      <c r="M15" s="76"/>
      <c r="N15" s="76"/>
      <c r="O15" s="76"/>
      <c r="P15" s="76"/>
      <c r="Q15" s="76"/>
      <c r="R15" s="75"/>
      <c r="S15" s="76"/>
    </row>
    <row r="16" spans="2:48" ht="30" customHeight="1">
      <c r="B16" s="70"/>
      <c r="C16" s="266" t="s">
        <v>271</v>
      </c>
      <c r="D16" s="267" t="s">
        <v>271</v>
      </c>
      <c r="E16" s="69"/>
      <c r="L16" s="75"/>
      <c r="M16" s="76"/>
      <c r="N16" s="76"/>
      <c r="O16" s="76"/>
      <c r="P16" s="76"/>
      <c r="Q16" s="76"/>
      <c r="R16" s="75"/>
      <c r="S16" s="76"/>
    </row>
    <row r="17" spans="2:19" ht="30" customHeight="1">
      <c r="B17" s="70"/>
      <c r="C17" s="266" t="s">
        <v>271</v>
      </c>
      <c r="D17" s="267" t="s">
        <v>271</v>
      </c>
      <c r="E17" s="69"/>
      <c r="L17" s="75"/>
      <c r="M17" s="76"/>
      <c r="N17" s="76"/>
      <c r="O17" s="76"/>
      <c r="P17" s="76"/>
      <c r="Q17" s="76"/>
      <c r="R17" s="75"/>
      <c r="S17" s="76"/>
    </row>
    <row r="18" spans="2:19" ht="30" customHeight="1">
      <c r="B18" s="70"/>
      <c r="C18" s="266" t="s">
        <v>271</v>
      </c>
      <c r="D18" s="267" t="s">
        <v>271</v>
      </c>
      <c r="E18" s="69"/>
      <c r="L18" s="75"/>
      <c r="M18" s="76"/>
      <c r="N18" s="76"/>
      <c r="O18" s="76"/>
      <c r="P18" s="76"/>
      <c r="Q18" s="76"/>
      <c r="R18" s="75"/>
      <c r="S18" s="76"/>
    </row>
    <row r="19" spans="2:19" ht="30" customHeight="1">
      <c r="B19" s="70"/>
      <c r="C19" s="266" t="s">
        <v>271</v>
      </c>
      <c r="D19" s="267" t="s">
        <v>271</v>
      </c>
      <c r="E19" s="69"/>
      <c r="L19" s="75"/>
      <c r="M19" s="76"/>
      <c r="N19" s="76"/>
      <c r="O19" s="76"/>
      <c r="P19" s="76"/>
      <c r="Q19" s="76"/>
      <c r="R19" s="75"/>
      <c r="S19" s="76"/>
    </row>
    <row r="20" spans="2:19" ht="30" customHeight="1">
      <c r="B20" s="70"/>
      <c r="C20" s="266" t="s">
        <v>271</v>
      </c>
      <c r="D20" s="267" t="s">
        <v>271</v>
      </c>
      <c r="E20" s="69"/>
      <c r="L20" s="75"/>
      <c r="M20" s="76"/>
      <c r="N20" s="76"/>
      <c r="O20" s="76"/>
      <c r="P20" s="76"/>
      <c r="Q20" s="76"/>
      <c r="R20" s="75"/>
      <c r="S20" s="76"/>
    </row>
    <row r="21" spans="2:19" ht="30" customHeight="1">
      <c r="B21" s="70"/>
      <c r="C21" s="266" t="s">
        <v>271</v>
      </c>
      <c r="D21" s="267" t="s">
        <v>271</v>
      </c>
      <c r="E21" s="69"/>
      <c r="L21" s="75"/>
      <c r="M21" s="76"/>
      <c r="N21" s="76"/>
      <c r="O21" s="76"/>
      <c r="P21" s="76"/>
      <c r="Q21" s="76"/>
      <c r="R21" s="75"/>
      <c r="S21" s="76"/>
    </row>
    <row r="22" spans="2:19" ht="30" customHeight="1">
      <c r="B22" s="70"/>
      <c r="C22" s="266" t="s">
        <v>271</v>
      </c>
      <c r="D22" s="267" t="s">
        <v>271</v>
      </c>
      <c r="E22" s="69"/>
      <c r="L22" s="75"/>
      <c r="M22" s="76"/>
      <c r="N22" s="76"/>
      <c r="O22" s="76"/>
      <c r="P22" s="76"/>
      <c r="Q22" s="76"/>
      <c r="R22" s="75"/>
      <c r="S22" s="76"/>
    </row>
    <row r="23" spans="2:19" ht="30" customHeight="1">
      <c r="B23" s="70"/>
      <c r="C23" s="266" t="s">
        <v>271</v>
      </c>
      <c r="D23" s="267" t="s">
        <v>271</v>
      </c>
      <c r="E23" s="69"/>
      <c r="L23" s="75"/>
      <c r="M23" s="76"/>
      <c r="N23" s="76"/>
      <c r="O23" s="76"/>
      <c r="P23" s="76"/>
      <c r="Q23" s="76"/>
      <c r="R23" s="75"/>
      <c r="S23" s="76"/>
    </row>
    <row r="24" spans="2:19" ht="30" customHeight="1">
      <c r="B24" s="70"/>
      <c r="C24" s="266" t="s">
        <v>271</v>
      </c>
      <c r="D24" s="267" t="s">
        <v>271</v>
      </c>
      <c r="E24" s="69"/>
      <c r="L24" s="75"/>
      <c r="M24" s="76"/>
      <c r="N24" s="76"/>
      <c r="O24" s="76"/>
      <c r="P24" s="76"/>
      <c r="Q24" s="76"/>
      <c r="R24" s="75"/>
      <c r="S24" s="76"/>
    </row>
    <row r="25" spans="2:19" ht="30" customHeight="1">
      <c r="B25" s="70"/>
      <c r="C25" s="266" t="s">
        <v>271</v>
      </c>
      <c r="D25" s="267" t="s">
        <v>271</v>
      </c>
      <c r="E25" s="69"/>
      <c r="L25" s="75"/>
      <c r="M25" s="76"/>
      <c r="N25" s="76"/>
      <c r="O25" s="76"/>
      <c r="P25" s="76"/>
      <c r="Q25" s="76"/>
      <c r="R25" s="75"/>
      <c r="S25" s="76"/>
    </row>
    <row r="26" spans="2:19" ht="30" customHeight="1">
      <c r="B26" s="70"/>
      <c r="C26" s="266" t="s">
        <v>271</v>
      </c>
      <c r="D26" s="267" t="s">
        <v>271</v>
      </c>
      <c r="E26" s="69"/>
      <c r="L26" s="75"/>
      <c r="M26" s="76"/>
      <c r="N26" s="76"/>
      <c r="O26" s="76"/>
      <c r="P26" s="76"/>
      <c r="Q26" s="76"/>
      <c r="R26" s="75"/>
      <c r="S26" s="76"/>
    </row>
    <row r="27" spans="2:19" ht="30" customHeight="1">
      <c r="B27" s="70"/>
      <c r="C27" s="266" t="s">
        <v>271</v>
      </c>
      <c r="D27" s="267" t="s">
        <v>271</v>
      </c>
      <c r="E27" s="69"/>
      <c r="L27" s="75"/>
      <c r="M27" s="76"/>
      <c r="N27" s="76"/>
      <c r="O27" s="76"/>
      <c r="P27" s="76"/>
      <c r="Q27" s="76"/>
      <c r="R27" s="75"/>
      <c r="S27" s="76"/>
    </row>
    <row r="28" spans="2:19" ht="30" customHeight="1">
      <c r="B28" s="70"/>
      <c r="C28" s="266" t="s">
        <v>271</v>
      </c>
      <c r="D28" s="267" t="s">
        <v>271</v>
      </c>
      <c r="E28" s="69"/>
      <c r="L28" s="75"/>
      <c r="M28" s="76"/>
      <c r="N28" s="76"/>
      <c r="O28" s="76"/>
      <c r="P28" s="76"/>
      <c r="Q28" s="76"/>
      <c r="R28" s="75"/>
      <c r="S28" s="76"/>
    </row>
    <row r="29" spans="2:19" ht="30" customHeight="1">
      <c r="B29" s="70"/>
      <c r="C29" s="266" t="s">
        <v>271</v>
      </c>
      <c r="D29" s="267" t="s">
        <v>271</v>
      </c>
      <c r="E29" s="69"/>
      <c r="L29" s="75"/>
      <c r="M29" s="76"/>
      <c r="N29" s="76"/>
      <c r="O29" s="76"/>
      <c r="P29" s="76"/>
      <c r="Q29" s="76"/>
      <c r="R29" s="75"/>
      <c r="S29" s="76"/>
    </row>
    <row r="30" spans="2:19" ht="30" customHeight="1">
      <c r="B30" s="70"/>
      <c r="C30" s="266" t="s">
        <v>271</v>
      </c>
      <c r="D30" s="267" t="s">
        <v>271</v>
      </c>
      <c r="E30" s="69"/>
      <c r="L30" s="75"/>
      <c r="M30" s="76"/>
      <c r="N30" s="76"/>
      <c r="O30" s="76"/>
      <c r="P30" s="76"/>
      <c r="Q30" s="76"/>
      <c r="R30" s="75"/>
      <c r="S30" s="76"/>
    </row>
    <row r="31" spans="2:19" ht="30" customHeight="1">
      <c r="B31" s="70"/>
      <c r="C31" s="266" t="s">
        <v>271</v>
      </c>
      <c r="D31" s="267" t="s">
        <v>271</v>
      </c>
      <c r="E31" s="69"/>
      <c r="L31" s="75"/>
      <c r="M31" s="76"/>
      <c r="N31" s="76"/>
      <c r="O31" s="76"/>
      <c r="P31" s="76"/>
      <c r="Q31" s="76"/>
      <c r="R31" s="75"/>
      <c r="S31" s="76"/>
    </row>
    <row r="32" spans="2:19" ht="30" customHeight="1">
      <c r="B32" s="70"/>
      <c r="C32" s="266" t="s">
        <v>271</v>
      </c>
      <c r="D32" s="267" t="s">
        <v>271</v>
      </c>
      <c r="E32" s="69"/>
      <c r="L32" s="75"/>
      <c r="M32" s="76"/>
      <c r="N32" s="76"/>
      <c r="O32" s="76"/>
      <c r="P32" s="76"/>
      <c r="Q32" s="76"/>
      <c r="R32" s="75"/>
      <c r="S32" s="76"/>
    </row>
    <row r="33" spans="2:19" ht="30" customHeight="1">
      <c r="B33" s="70"/>
      <c r="C33" s="266" t="s">
        <v>271</v>
      </c>
      <c r="D33" s="267" t="s">
        <v>271</v>
      </c>
      <c r="E33" s="69"/>
      <c r="L33" s="75"/>
      <c r="M33" s="76"/>
      <c r="N33" s="76"/>
      <c r="O33" s="76"/>
      <c r="P33" s="76"/>
      <c r="Q33" s="76"/>
      <c r="R33" s="75"/>
      <c r="S33" s="76"/>
    </row>
    <row r="34" spans="2:19" ht="30" customHeight="1">
      <c r="B34" s="70"/>
      <c r="C34" s="266" t="s">
        <v>271</v>
      </c>
      <c r="D34" s="267" t="s">
        <v>271</v>
      </c>
      <c r="E34" s="69"/>
      <c r="L34" s="75"/>
      <c r="M34" s="76"/>
      <c r="N34" s="76"/>
      <c r="O34" s="76"/>
      <c r="P34" s="76"/>
      <c r="Q34" s="76"/>
      <c r="R34" s="75"/>
      <c r="S34" s="76"/>
    </row>
    <row r="35" spans="2:19" ht="30" customHeight="1">
      <c r="B35" s="70"/>
      <c r="C35" s="266" t="s">
        <v>271</v>
      </c>
      <c r="D35" s="267" t="s">
        <v>271</v>
      </c>
      <c r="E35" s="69"/>
      <c r="L35" s="75"/>
      <c r="M35" s="76"/>
      <c r="N35" s="76"/>
      <c r="O35" s="76"/>
      <c r="P35" s="76"/>
      <c r="Q35" s="76"/>
      <c r="R35" s="75"/>
      <c r="S35" s="76"/>
    </row>
    <row r="36" spans="2:19" ht="30" customHeight="1">
      <c r="B36" s="70"/>
      <c r="C36" s="266" t="s">
        <v>271</v>
      </c>
      <c r="D36" s="267" t="s">
        <v>271</v>
      </c>
      <c r="E36" s="69"/>
      <c r="L36" s="75"/>
      <c r="M36" s="76"/>
      <c r="N36" s="76"/>
      <c r="O36" s="76"/>
      <c r="P36" s="76"/>
      <c r="Q36" s="76"/>
      <c r="R36" s="75"/>
      <c r="S36" s="76"/>
    </row>
    <row r="37" spans="2:19" ht="30" customHeight="1">
      <c r="B37" s="70"/>
      <c r="C37" s="266" t="s">
        <v>271</v>
      </c>
      <c r="D37" s="267" t="s">
        <v>271</v>
      </c>
      <c r="E37" s="69"/>
      <c r="L37" s="75"/>
      <c r="M37" s="76"/>
      <c r="N37" s="76"/>
      <c r="O37" s="76"/>
      <c r="P37" s="76"/>
      <c r="Q37" s="76"/>
      <c r="R37" s="75"/>
      <c r="S37" s="76"/>
    </row>
    <row r="38" spans="2:19" ht="30" customHeight="1">
      <c r="B38" s="70"/>
      <c r="C38" s="266" t="s">
        <v>271</v>
      </c>
      <c r="D38" s="267" t="s">
        <v>271</v>
      </c>
      <c r="E38" s="69"/>
      <c r="L38" s="75"/>
      <c r="M38" s="76"/>
      <c r="N38" s="76"/>
      <c r="O38" s="76"/>
      <c r="P38" s="76"/>
      <c r="Q38" s="76"/>
      <c r="R38" s="75"/>
      <c r="S38" s="76"/>
    </row>
    <row r="39" spans="2:19" ht="30" customHeight="1">
      <c r="B39" s="70"/>
      <c r="C39" s="266" t="s">
        <v>271</v>
      </c>
      <c r="D39" s="267" t="s">
        <v>271</v>
      </c>
      <c r="E39" s="69"/>
      <c r="L39" s="75"/>
      <c r="M39" s="76"/>
      <c r="N39" s="76"/>
      <c r="O39" s="76"/>
      <c r="P39" s="76"/>
      <c r="Q39" s="76"/>
      <c r="R39" s="75"/>
      <c r="S39" s="76"/>
    </row>
    <row r="40" spans="2:19" ht="30" customHeight="1">
      <c r="B40" s="70"/>
      <c r="C40" s="266" t="s">
        <v>271</v>
      </c>
      <c r="D40" s="267" t="s">
        <v>271</v>
      </c>
      <c r="E40" s="69"/>
      <c r="L40" s="75"/>
      <c r="M40" s="76"/>
      <c r="N40" s="76"/>
      <c r="O40" s="76"/>
      <c r="P40" s="76"/>
      <c r="Q40" s="76"/>
      <c r="R40" s="75"/>
      <c r="S40" s="76"/>
    </row>
    <row r="41" spans="2:19" ht="30" customHeight="1">
      <c r="B41" s="70"/>
      <c r="C41" s="266" t="s">
        <v>271</v>
      </c>
      <c r="D41" s="267" t="s">
        <v>271</v>
      </c>
      <c r="E41" s="69"/>
      <c r="L41" s="75"/>
      <c r="M41" s="76"/>
      <c r="N41" s="76"/>
      <c r="O41" s="76"/>
      <c r="P41" s="76"/>
      <c r="Q41" s="76"/>
      <c r="R41" s="75"/>
      <c r="S41" s="76"/>
    </row>
    <row r="42" spans="2:19" ht="30" customHeight="1">
      <c r="B42" s="70"/>
      <c r="C42" s="266" t="s">
        <v>271</v>
      </c>
      <c r="D42" s="267" t="s">
        <v>271</v>
      </c>
      <c r="E42" s="69"/>
      <c r="L42" s="75"/>
      <c r="M42" s="76"/>
      <c r="N42" s="76"/>
      <c r="O42" s="76"/>
      <c r="P42" s="76"/>
      <c r="Q42" s="76"/>
      <c r="R42" s="75"/>
      <c r="S42" s="76"/>
    </row>
    <row r="43" spans="2:19" ht="30" customHeight="1">
      <c r="B43" s="70"/>
      <c r="C43" s="266" t="s">
        <v>271</v>
      </c>
      <c r="D43" s="267" t="s">
        <v>271</v>
      </c>
      <c r="E43" s="69"/>
      <c r="L43" s="75"/>
      <c r="M43" s="76"/>
      <c r="N43" s="76"/>
      <c r="O43" s="76"/>
      <c r="P43" s="76"/>
      <c r="Q43" s="76"/>
      <c r="R43" s="75"/>
      <c r="S43" s="76"/>
    </row>
    <row r="44" spans="2:19" ht="30" customHeight="1">
      <c r="B44" s="70"/>
      <c r="C44" s="266" t="s">
        <v>271</v>
      </c>
      <c r="D44" s="267" t="s">
        <v>271</v>
      </c>
      <c r="E44" s="69"/>
      <c r="L44" s="75"/>
      <c r="M44" s="76"/>
      <c r="N44" s="76"/>
      <c r="O44" s="76"/>
      <c r="P44" s="76"/>
      <c r="Q44" s="76"/>
      <c r="R44" s="75"/>
      <c r="S44" s="76"/>
    </row>
    <row r="45" spans="2:19" ht="30" customHeight="1">
      <c r="B45" s="70"/>
      <c r="C45" s="266" t="s">
        <v>271</v>
      </c>
      <c r="D45" s="267" t="s">
        <v>271</v>
      </c>
      <c r="E45" s="69"/>
      <c r="L45" s="75"/>
      <c r="M45" s="76"/>
      <c r="N45" s="76"/>
      <c r="O45" s="76"/>
      <c r="P45" s="76"/>
      <c r="Q45" s="76"/>
      <c r="R45" s="75"/>
      <c r="S45" s="76"/>
    </row>
    <row r="46" spans="2:19" ht="30" customHeight="1">
      <c r="B46" s="70"/>
      <c r="C46" s="266" t="s">
        <v>271</v>
      </c>
      <c r="D46" s="267" t="s">
        <v>271</v>
      </c>
      <c r="E46" s="69"/>
      <c r="L46" s="75"/>
      <c r="M46" s="76"/>
      <c r="N46" s="76"/>
      <c r="O46" s="76"/>
      <c r="P46" s="76"/>
      <c r="Q46" s="76"/>
      <c r="R46" s="75"/>
      <c r="S46" s="76"/>
    </row>
    <row r="47" spans="2:19" ht="30" customHeight="1">
      <c r="B47" s="70"/>
      <c r="C47" s="266" t="s">
        <v>271</v>
      </c>
      <c r="D47" s="267" t="s">
        <v>271</v>
      </c>
      <c r="E47" s="69"/>
      <c r="L47" s="75"/>
      <c r="M47" s="76"/>
      <c r="N47" s="76"/>
      <c r="O47" s="76"/>
      <c r="P47" s="76"/>
      <c r="Q47" s="76"/>
      <c r="R47" s="75"/>
      <c r="S47" s="76"/>
    </row>
    <row r="48" spans="2:19" ht="30" customHeight="1">
      <c r="B48" s="70"/>
      <c r="C48" s="266" t="s">
        <v>271</v>
      </c>
      <c r="D48" s="267" t="s">
        <v>271</v>
      </c>
      <c r="E48" s="69"/>
      <c r="L48" s="75"/>
      <c r="M48" s="76"/>
      <c r="N48" s="76"/>
      <c r="O48" s="76"/>
      <c r="P48" s="76"/>
      <c r="Q48" s="76"/>
      <c r="R48" s="75"/>
      <c r="S48" s="76"/>
    </row>
    <row r="49" spans="2:19" ht="30" customHeight="1">
      <c r="B49" s="70"/>
      <c r="C49" s="266" t="s">
        <v>271</v>
      </c>
      <c r="D49" s="267" t="s">
        <v>271</v>
      </c>
      <c r="E49" s="69"/>
      <c r="L49" s="75"/>
      <c r="M49" s="76"/>
      <c r="N49" s="76"/>
      <c r="O49" s="76"/>
      <c r="P49" s="76"/>
      <c r="Q49" s="76"/>
      <c r="R49" s="75"/>
      <c r="S49" s="76"/>
    </row>
    <row r="50" spans="2:19" ht="30" customHeight="1">
      <c r="B50" s="70"/>
      <c r="C50" s="266" t="s">
        <v>271</v>
      </c>
      <c r="D50" s="267" t="s">
        <v>271</v>
      </c>
      <c r="E50" s="69"/>
      <c r="L50" s="75"/>
      <c r="M50" s="76"/>
      <c r="N50" s="76"/>
      <c r="O50" s="76"/>
      <c r="P50" s="76"/>
      <c r="Q50" s="76"/>
      <c r="R50" s="75"/>
      <c r="S50" s="76"/>
    </row>
    <row r="51" spans="2:19" ht="30" customHeight="1">
      <c r="B51" s="70"/>
      <c r="C51" s="266" t="s">
        <v>271</v>
      </c>
      <c r="D51" s="267" t="s">
        <v>271</v>
      </c>
      <c r="E51" s="69"/>
      <c r="L51" s="75"/>
      <c r="M51" s="76"/>
      <c r="N51" s="76"/>
      <c r="O51" s="76"/>
      <c r="P51" s="76"/>
      <c r="Q51" s="76"/>
      <c r="R51" s="75"/>
      <c r="S51" s="76"/>
    </row>
    <row r="52" spans="2:19" ht="30" customHeight="1">
      <c r="B52" s="70"/>
      <c r="C52" s="266" t="s">
        <v>271</v>
      </c>
      <c r="D52" s="267" t="s">
        <v>271</v>
      </c>
      <c r="E52" s="69"/>
      <c r="L52" s="75"/>
      <c r="M52" s="76"/>
      <c r="N52" s="76"/>
      <c r="O52" s="76"/>
      <c r="P52" s="76"/>
      <c r="Q52" s="76"/>
      <c r="R52" s="75"/>
      <c r="S52" s="76"/>
    </row>
    <row r="53" spans="2:19" ht="30" customHeight="1">
      <c r="B53" s="70"/>
      <c r="C53" s="266" t="s">
        <v>271</v>
      </c>
      <c r="D53" s="267" t="s">
        <v>271</v>
      </c>
      <c r="E53" s="69"/>
      <c r="L53" s="75"/>
      <c r="M53" s="76"/>
      <c r="N53" s="76"/>
      <c r="O53" s="76"/>
      <c r="P53" s="76"/>
      <c r="Q53" s="76"/>
      <c r="R53" s="75"/>
      <c r="S53" s="76"/>
    </row>
    <row r="54" spans="2:19" ht="30" customHeight="1">
      <c r="B54" s="70"/>
      <c r="C54" s="266" t="s">
        <v>271</v>
      </c>
      <c r="D54" s="267" t="s">
        <v>271</v>
      </c>
      <c r="E54" s="69"/>
      <c r="L54" s="75"/>
      <c r="M54" s="76"/>
      <c r="N54" s="76"/>
      <c r="O54" s="76"/>
      <c r="P54" s="76"/>
      <c r="Q54" s="76"/>
      <c r="R54" s="75"/>
      <c r="S54" s="76"/>
    </row>
    <row r="55" spans="2:19" ht="30" customHeight="1">
      <c r="B55" s="70"/>
      <c r="E55" s="69"/>
      <c r="L55" s="75"/>
      <c r="M55" s="76"/>
      <c r="N55" s="76"/>
      <c r="O55" s="76"/>
      <c r="P55" s="76"/>
      <c r="Q55" s="76"/>
      <c r="R55" s="75"/>
      <c r="S55" s="76"/>
    </row>
    <row r="56" spans="2:19" ht="30" customHeight="1">
      <c r="B56" s="70"/>
      <c r="E56" s="69"/>
      <c r="M56" s="75"/>
    </row>
    <row r="57" spans="2:19" ht="30" customHeight="1">
      <c r="B57" s="70"/>
      <c r="E57" s="69"/>
      <c r="M57" s="75"/>
    </row>
    <row r="58" spans="2:19" ht="30" customHeight="1">
      <c r="B58" s="70"/>
      <c r="E58" s="69"/>
      <c r="M58" s="75"/>
    </row>
    <row r="59" spans="2:19" ht="30" customHeight="1">
      <c r="B59" s="70"/>
      <c r="E59" s="69"/>
      <c r="M59" s="75"/>
    </row>
    <row r="60" spans="2:19" ht="30" customHeight="1">
      <c r="B60" s="70"/>
      <c r="E60" s="69"/>
      <c r="M60" s="75"/>
    </row>
    <row r="61" spans="2:19" ht="30" customHeight="1">
      <c r="B61" s="70"/>
      <c r="E61" s="69"/>
      <c r="M61" s="75"/>
    </row>
    <row r="62" spans="2:19" ht="30" customHeight="1">
      <c r="B62" s="70"/>
      <c r="E62" s="69"/>
      <c r="M62" s="75"/>
    </row>
    <row r="63" spans="2:19" ht="30" customHeight="1">
      <c r="B63" s="70"/>
      <c r="E63" s="69"/>
      <c r="M63" s="75"/>
    </row>
    <row r="64" spans="2:19" ht="30" customHeight="1">
      <c r="E64" s="69"/>
      <c r="M64" s="75"/>
    </row>
    <row r="65" spans="5:13" ht="30" customHeight="1">
      <c r="E65" s="69"/>
      <c r="M65" s="75"/>
    </row>
    <row r="66" spans="5:13" ht="30" customHeight="1">
      <c r="E66" s="69"/>
      <c r="M66" s="75"/>
    </row>
    <row r="67" spans="5:13" ht="30" customHeight="1">
      <c r="E67" s="69"/>
      <c r="M67" s="75"/>
    </row>
    <row r="68" spans="5:13" ht="30" customHeight="1">
      <c r="E68" s="69"/>
      <c r="M68" s="75"/>
    </row>
    <row r="69" spans="5:13" ht="30" customHeight="1">
      <c r="E69" s="69"/>
      <c r="M69" s="75"/>
    </row>
    <row r="70" spans="5:13" ht="30" customHeight="1">
      <c r="E70" s="69"/>
      <c r="M70" s="75"/>
    </row>
    <row r="71" spans="5:13" ht="30" customHeight="1">
      <c r="E71" s="69"/>
      <c r="M71" s="75"/>
    </row>
    <row r="72" spans="5:13" ht="30" customHeight="1">
      <c r="E72" s="69"/>
      <c r="M72" s="75"/>
    </row>
    <row r="73" spans="5:13" ht="30" customHeight="1">
      <c r="E73" s="69"/>
      <c r="M73" s="75"/>
    </row>
    <row r="74" spans="5:13" ht="30" customHeight="1">
      <c r="E74" s="69"/>
    </row>
    <row r="75" spans="5:13" ht="30" customHeight="1">
      <c r="E75" s="69"/>
    </row>
    <row r="76" spans="5:13" ht="30" customHeight="1">
      <c r="E76" s="69"/>
    </row>
    <row r="77" spans="5:13" ht="30" customHeight="1">
      <c r="E77" s="69"/>
    </row>
    <row r="78" spans="5:13" ht="30" customHeight="1"/>
    <row r="79" spans="5:13" ht="30" customHeight="1"/>
    <row r="80" spans="5:13"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row r="197" ht="30" customHeight="1"/>
    <row r="198" ht="30" customHeight="1"/>
    <row r="199" ht="30" customHeight="1"/>
    <row r="200" ht="30" customHeight="1"/>
    <row r="201" ht="15" customHeight="1"/>
    <row r="202" ht="15" customHeight="1"/>
    <row r="203" ht="15" customHeight="1"/>
    <row r="204" ht="15" customHeight="1"/>
    <row r="205" ht="15" customHeight="1"/>
  </sheetData>
  <sheetProtection password="DACF" sheet="1" objects="1" scenarios="1" formatCells="0" formatColumns="0" formatRows="0" selectLockedCells="1"/>
  <autoFilter ref="C4:D4" xr:uid="{00000000-0009-0000-0000-000002000000}"/>
  <mergeCells count="5">
    <mergeCell ref="C1:D1"/>
    <mergeCell ref="E1:F1"/>
    <mergeCell ref="G1:H1"/>
    <mergeCell ref="I1:J1"/>
    <mergeCell ref="K1:L1"/>
  </mergeCells>
  <printOptions horizontalCentered="1"/>
  <pageMargins left="0.23622047244094491" right="0.23622047244094491" top="0.74803149606299213" bottom="0.74803149606299213" header="0.31496062992125984" footer="0.31496062992125984"/>
  <pageSetup paperSize="9" scale="13" fitToWidth="0" orientation="portrait" horizontalDpi="4294967292" verticalDpi="4294967292"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OFFSET(Áreas!$C$5,,,COUNTA(Áreas!$C$5:$C$24))</xm:f>
          </x14:formula1>
          <xm:sqref>D5:D54</xm:sqref>
        </x14:dataValidation>
        <x14:dataValidation type="list" allowBlank="1" showErrorMessage="1" errorTitle="Erro" error="Selecione uma área da lista._x000a__x000a_Se não existir a área desejada, volte para a guia &quot;ÁREAS DA EMPRESA&quot; e cadastre a mesma." xr:uid="{00000000-0002-0000-0200-000001000000}">
          <x14:formula1>
            <xm:f>Áreas!C5:C99</xm:f>
          </x14:formula1>
          <xm:sqref>D5:D54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dimension ref="A1:AT75"/>
  <sheetViews>
    <sheetView showGridLines="0" zoomScale="90" zoomScaleNormal="90" zoomScalePageLayoutView="90" workbookViewId="0">
      <pane ySplit="4" topLeftCell="A5" activePane="bottomLeft" state="frozen"/>
      <selection pane="bottomLeft" activeCell="C5" sqref="C5"/>
    </sheetView>
  </sheetViews>
  <sheetFormatPr baseColWidth="10" defaultColWidth="0" defaultRowHeight="15" zeroHeight="1"/>
  <cols>
    <col min="1" max="1" width="2.28515625" style="71" customWidth="1"/>
    <col min="2" max="2" width="1.42578125" style="69" customWidth="1"/>
    <col min="3" max="3" width="50.7109375" style="69" customWidth="1"/>
    <col min="4" max="5" width="25.7109375" style="79" customWidth="1"/>
    <col min="6" max="6" width="25.7109375" style="69" customWidth="1"/>
    <col min="7" max="7" width="15.7109375" style="69" customWidth="1"/>
    <col min="8" max="8" width="10.42578125" style="70" customWidth="1"/>
    <col min="9" max="9" width="20.42578125" style="70" customWidth="1"/>
    <col min="10" max="13" width="8.85546875" style="70" customWidth="1"/>
    <col min="14" max="14" width="8.7109375" style="70" customWidth="1"/>
    <col min="15" max="17" width="8.85546875" style="70" customWidth="1"/>
    <col min="18" max="18" width="9.140625" style="70" customWidth="1"/>
    <col min="19" max="47" width="9.140625" style="71" hidden="1" customWidth="1"/>
    <col min="48" max="16384" width="9.140625" style="71" hidden="1"/>
  </cols>
  <sheetData>
    <row r="1" spans="2:46" s="63" customFormat="1" ht="39" customHeight="1">
      <c r="B1" s="260"/>
      <c r="C1" s="291"/>
      <c r="D1" s="291"/>
      <c r="E1" s="291"/>
      <c r="F1" s="291"/>
      <c r="G1" s="291"/>
      <c r="H1" s="291"/>
      <c r="I1" s="291"/>
      <c r="J1" s="291"/>
      <c r="K1" s="291"/>
      <c r="L1" s="291"/>
      <c r="M1" s="64"/>
    </row>
    <row r="2" spans="2:46" s="65" customFormat="1" ht="30" customHeight="1">
      <c r="D2" s="66"/>
      <c r="E2" s="67"/>
      <c r="F2" s="67"/>
      <c r="G2" s="67"/>
      <c r="H2" s="67"/>
      <c r="I2" s="68"/>
      <c r="J2" s="68"/>
      <c r="K2" s="68"/>
      <c r="L2" s="68"/>
      <c r="M2" s="68"/>
      <c r="N2" s="68"/>
      <c r="O2" s="68"/>
      <c r="P2" s="68"/>
      <c r="Q2" s="68"/>
    </row>
    <row r="3" spans="2:46" ht="19.5" customHeight="1" thickBot="1">
      <c r="D3" s="69"/>
      <c r="E3" s="69"/>
    </row>
    <row r="4" spans="2:46" s="74" customFormat="1" ht="29.25" customHeight="1" thickTop="1" thickBot="1">
      <c r="B4" s="72"/>
      <c r="C4" s="175" t="s">
        <v>80</v>
      </c>
      <c r="D4" s="176" t="s">
        <v>147</v>
      </c>
      <c r="E4" s="176" t="s">
        <v>172</v>
      </c>
      <c r="F4" s="176" t="s">
        <v>118</v>
      </c>
      <c r="G4" s="176" t="s">
        <v>153</v>
      </c>
      <c r="H4" s="73"/>
      <c r="I4" s="73"/>
      <c r="J4" s="73"/>
      <c r="K4" s="73"/>
      <c r="L4" s="73"/>
      <c r="M4" s="73"/>
      <c r="N4" s="73"/>
      <c r="O4" s="73"/>
      <c r="P4" s="73"/>
      <c r="Q4" s="73"/>
      <c r="R4" s="73"/>
      <c r="S4" s="74">
        <v>1</v>
      </c>
      <c r="T4" s="74">
        <v>1</v>
      </c>
      <c r="U4" s="74">
        <v>1</v>
      </c>
      <c r="V4" s="74">
        <v>1</v>
      </c>
      <c r="W4" s="74">
        <v>2</v>
      </c>
      <c r="X4" s="74">
        <v>2</v>
      </c>
      <c r="Y4" s="74">
        <v>2</v>
      </c>
      <c r="Z4" s="74">
        <v>2</v>
      </c>
      <c r="AA4" s="74">
        <v>2</v>
      </c>
      <c r="AB4" s="74">
        <v>2</v>
      </c>
      <c r="AC4" s="74">
        <v>2</v>
      </c>
      <c r="AD4" s="74">
        <v>2</v>
      </c>
      <c r="AE4" s="74">
        <v>2</v>
      </c>
      <c r="AF4" s="74">
        <v>2</v>
      </c>
      <c r="AG4" s="74">
        <v>2</v>
      </c>
      <c r="AH4" s="74">
        <v>2</v>
      </c>
      <c r="AI4" s="74">
        <v>3</v>
      </c>
      <c r="AJ4" s="74">
        <v>3</v>
      </c>
      <c r="AK4" s="74">
        <v>3</v>
      </c>
      <c r="AL4" s="74">
        <v>3</v>
      </c>
      <c r="AM4" s="74">
        <v>3</v>
      </c>
      <c r="AN4" s="74">
        <v>3</v>
      </c>
      <c r="AO4" s="74">
        <v>3</v>
      </c>
      <c r="AP4" s="74">
        <v>3</v>
      </c>
      <c r="AQ4" s="74">
        <v>3</v>
      </c>
      <c r="AR4" s="74">
        <v>3</v>
      </c>
      <c r="AS4" s="74">
        <v>3</v>
      </c>
      <c r="AT4" s="74">
        <v>3</v>
      </c>
    </row>
    <row r="5" spans="2:46" ht="30" customHeight="1" thickTop="1">
      <c r="B5" s="178">
        <f>G5</f>
        <v>75</v>
      </c>
      <c r="C5" s="54" t="s">
        <v>277</v>
      </c>
      <c r="D5" s="55" t="s">
        <v>152</v>
      </c>
      <c r="E5" s="55" t="s">
        <v>167</v>
      </c>
      <c r="F5" s="56" t="s">
        <v>161</v>
      </c>
      <c r="G5" s="179">
        <f t="shared" ref="G5:G34" si="0">IF(ISERROR(VLOOKUP(D5,$I$8:$J$12,2,FALSE)*VLOOKUP(E5,$I$16:$J$20,2,FALSE)*VLOOKUP(F5,$I$24:$J$28,2,FALSE)),"",VLOOKUP(D5,$I$8:$J$12,2,FALSE)*VLOOKUP(E5,$I$16:$J$20,2,FALSE)*VLOOKUP(F5,$I$24:$J$28,2,FALSE))</f>
        <v>75</v>
      </c>
    </row>
    <row r="6" spans="2:46" ht="30" customHeight="1" thickBot="1">
      <c r="B6" s="178">
        <f t="shared" ref="B6:B34" si="1">G6</f>
        <v>2</v>
      </c>
      <c r="C6" s="54" t="s">
        <v>278</v>
      </c>
      <c r="D6" s="55" t="s">
        <v>148</v>
      </c>
      <c r="E6" s="55" t="s">
        <v>171</v>
      </c>
      <c r="F6" s="56" t="s">
        <v>162</v>
      </c>
      <c r="G6" s="179">
        <f t="shared" si="0"/>
        <v>2</v>
      </c>
      <c r="I6" s="180" t="s">
        <v>147</v>
      </c>
      <c r="J6" s="71"/>
      <c r="K6" s="71"/>
      <c r="L6" s="71">
        <v>2.0000000000000001E-4</v>
      </c>
      <c r="M6" s="71">
        <f t="shared" ref="M6:M14" si="2">IF(G5="","",G5+L6)</f>
        <v>75.000200000000007</v>
      </c>
      <c r="N6" s="158" t="str">
        <f t="shared" ref="N6:N14" si="3">IF(C5=0,"",C5)</f>
        <v>La marca es reconocida en el mercado</v>
      </c>
      <c r="O6" s="178">
        <f>G5</f>
        <v>75</v>
      </c>
      <c r="P6" s="75"/>
      <c r="Q6" s="76"/>
    </row>
    <row r="7" spans="2:46" ht="30" customHeight="1" thickTop="1">
      <c r="B7" s="178">
        <f t="shared" si="1"/>
        <v>12</v>
      </c>
      <c r="C7" s="54" t="s">
        <v>279</v>
      </c>
      <c r="D7" s="55" t="s">
        <v>148</v>
      </c>
      <c r="E7" s="55" t="s">
        <v>168</v>
      </c>
      <c r="F7" s="56" t="s">
        <v>161</v>
      </c>
      <c r="G7" s="179">
        <f t="shared" si="0"/>
        <v>12</v>
      </c>
      <c r="H7" s="77"/>
      <c r="I7" s="181"/>
      <c r="J7" s="71"/>
      <c r="K7" s="71"/>
      <c r="L7" s="71">
        <v>1.9000000000000001E-4</v>
      </c>
      <c r="M7" s="71">
        <f t="shared" si="2"/>
        <v>2.0001899999999999</v>
      </c>
      <c r="N7" s="158" t="str">
        <f t="shared" si="3"/>
        <v>La empresa cuenta con diferencial innovadora</v>
      </c>
      <c r="O7" s="178">
        <f t="shared" ref="O7:O14" si="4">G6</f>
        <v>2</v>
      </c>
      <c r="P7" s="75"/>
      <c r="Q7" s="76"/>
    </row>
    <row r="8" spans="2:46" ht="30" customHeight="1">
      <c r="B8" s="178">
        <f t="shared" si="1"/>
        <v>12</v>
      </c>
      <c r="C8" s="54" t="s">
        <v>280</v>
      </c>
      <c r="D8" s="55" t="s">
        <v>149</v>
      </c>
      <c r="E8" s="55" t="s">
        <v>169</v>
      </c>
      <c r="F8" s="56" t="s">
        <v>162</v>
      </c>
      <c r="G8" s="179">
        <f t="shared" si="0"/>
        <v>12</v>
      </c>
      <c r="H8" s="78"/>
      <c r="I8" s="180" t="s">
        <v>148</v>
      </c>
      <c r="J8" s="181">
        <v>1</v>
      </c>
      <c r="K8" s="71"/>
      <c r="L8" s="71">
        <v>1.8000000000000001E-4</v>
      </c>
      <c r="M8" s="71">
        <f t="shared" si="2"/>
        <v>12.00018</v>
      </c>
      <c r="N8" s="158" t="str">
        <f t="shared" si="3"/>
        <v>La propia tecnología es esencial para el negocio</v>
      </c>
      <c r="O8" s="178">
        <f t="shared" si="4"/>
        <v>12</v>
      </c>
      <c r="P8" s="75"/>
      <c r="Q8" s="76"/>
    </row>
    <row r="9" spans="2:46" ht="30" customHeight="1">
      <c r="B9" s="178">
        <f t="shared" si="1"/>
        <v>6</v>
      </c>
      <c r="C9" s="54" t="s">
        <v>281</v>
      </c>
      <c r="D9" s="55" t="s">
        <v>150</v>
      </c>
      <c r="E9" s="55" t="s">
        <v>170</v>
      </c>
      <c r="F9" s="56" t="s">
        <v>119</v>
      </c>
      <c r="G9" s="179">
        <f t="shared" si="0"/>
        <v>6</v>
      </c>
      <c r="I9" s="180" t="s">
        <v>149</v>
      </c>
      <c r="J9" s="181">
        <v>2</v>
      </c>
      <c r="K9" s="71"/>
      <c r="L9" s="71">
        <v>1.7000000000000001E-4</v>
      </c>
      <c r="M9" s="71">
        <f t="shared" si="2"/>
        <v>12.000170000000001</v>
      </c>
      <c r="N9" s="158" t="str">
        <f t="shared" si="3"/>
        <v>El producto es de calidad</v>
      </c>
      <c r="O9" s="178">
        <f t="shared" si="4"/>
        <v>12</v>
      </c>
      <c r="P9" s="75"/>
      <c r="Q9" s="76"/>
    </row>
    <row r="10" spans="2:46" ht="30" customHeight="1">
      <c r="B10" s="178">
        <f t="shared" si="1"/>
        <v>100</v>
      </c>
      <c r="C10" s="268" t="s">
        <v>282</v>
      </c>
      <c r="D10" s="269" t="s">
        <v>152</v>
      </c>
      <c r="E10" s="269" t="s">
        <v>167</v>
      </c>
      <c r="F10" s="270" t="s">
        <v>159</v>
      </c>
      <c r="G10" s="179">
        <f t="shared" si="0"/>
        <v>100</v>
      </c>
      <c r="I10" s="180" t="s">
        <v>150</v>
      </c>
      <c r="J10" s="181">
        <v>3</v>
      </c>
      <c r="K10" s="71"/>
      <c r="L10" s="71">
        <v>1.6000000000000001E-4</v>
      </c>
      <c r="M10" s="71">
        <f t="shared" si="2"/>
        <v>6.0001600000000002</v>
      </c>
      <c r="N10" s="158" t="str">
        <f t="shared" si="3"/>
        <v>La cartera de productos / servicios es variada</v>
      </c>
      <c r="O10" s="178">
        <f t="shared" si="4"/>
        <v>6</v>
      </c>
      <c r="P10" s="75"/>
      <c r="Q10" s="76"/>
    </row>
    <row r="11" spans="2:46" ht="30" customHeight="1">
      <c r="B11" s="178">
        <f t="shared" si="1"/>
        <v>50</v>
      </c>
      <c r="C11" s="268" t="s">
        <v>283</v>
      </c>
      <c r="D11" s="269" t="s">
        <v>152</v>
      </c>
      <c r="E11" s="269" t="s">
        <v>170</v>
      </c>
      <c r="F11" s="270" t="s">
        <v>160</v>
      </c>
      <c r="G11" s="179">
        <f t="shared" si="0"/>
        <v>50</v>
      </c>
      <c r="I11" s="180" t="s">
        <v>151</v>
      </c>
      <c r="J11" s="181">
        <v>4</v>
      </c>
      <c r="K11" s="71"/>
      <c r="L11" s="71">
        <v>1.4999999999999999E-4</v>
      </c>
      <c r="M11" s="71">
        <f t="shared" si="2"/>
        <v>100.00015</v>
      </c>
      <c r="N11" s="158" t="str">
        <f t="shared" si="3"/>
        <v>El costo es bajo y que ayuda a obtener un mayor beneficio</v>
      </c>
      <c r="O11" s="178">
        <f t="shared" si="4"/>
        <v>100</v>
      </c>
      <c r="P11" s="75"/>
      <c r="Q11" s="76"/>
    </row>
    <row r="12" spans="2:46" ht="30" customHeight="1">
      <c r="B12" s="178" t="str">
        <f t="shared" si="1"/>
        <v/>
      </c>
      <c r="C12" s="268"/>
      <c r="D12" s="269"/>
      <c r="E12" s="269"/>
      <c r="F12" s="270"/>
      <c r="G12" s="179" t="str">
        <f t="shared" si="0"/>
        <v/>
      </c>
      <c r="I12" s="180" t="s">
        <v>152</v>
      </c>
      <c r="J12" s="181">
        <v>5</v>
      </c>
      <c r="K12" s="71"/>
      <c r="L12" s="71">
        <v>1.3999999999999999E-4</v>
      </c>
      <c r="M12" s="71">
        <f t="shared" si="2"/>
        <v>50.000140000000002</v>
      </c>
      <c r="N12" s="158" t="str">
        <f t="shared" si="3"/>
        <v>El personal era competente y entrelazados</v>
      </c>
      <c r="O12" s="178">
        <f t="shared" si="4"/>
        <v>50</v>
      </c>
      <c r="P12" s="75"/>
      <c r="Q12" s="76"/>
    </row>
    <row r="13" spans="2:46" ht="30" customHeight="1">
      <c r="B13" s="178" t="str">
        <f t="shared" si="1"/>
        <v/>
      </c>
      <c r="C13" s="268"/>
      <c r="D13" s="269"/>
      <c r="E13" s="269"/>
      <c r="F13" s="270"/>
      <c r="G13" s="179" t="str">
        <f t="shared" si="0"/>
        <v/>
      </c>
      <c r="I13" s="182"/>
      <c r="J13" s="71"/>
      <c r="K13" s="71"/>
      <c r="L13" s="71">
        <v>1.2999999999999999E-4</v>
      </c>
      <c r="M13" s="71" t="str">
        <f t="shared" si="2"/>
        <v/>
      </c>
      <c r="N13" s="158" t="str">
        <f t="shared" si="3"/>
        <v/>
      </c>
      <c r="O13" s="178" t="str">
        <f t="shared" si="4"/>
        <v/>
      </c>
      <c r="P13" s="75"/>
      <c r="Q13" s="76"/>
    </row>
    <row r="14" spans="2:46" ht="30" customHeight="1">
      <c r="B14" s="178" t="str">
        <f t="shared" si="1"/>
        <v/>
      </c>
      <c r="C14" s="268"/>
      <c r="D14" s="269"/>
      <c r="E14" s="269"/>
      <c r="F14" s="270"/>
      <c r="G14" s="179" t="str">
        <f t="shared" ref="G14:G23" si="5">IF(ISERROR(VLOOKUP(D14,$I$8:$J$12,2,FALSE)*VLOOKUP(E14,$I$16:$J$20,2,FALSE)*VLOOKUP(F14,$I$24:$J$28,2,FALSE)),"",VLOOKUP(D14,$I$8:$J$12,2,FALSE)*VLOOKUP(E14,$I$16:$J$20,2,FALSE)*VLOOKUP(F14,$I$24:$J$28,2,FALSE))</f>
        <v/>
      </c>
      <c r="I14" s="180" t="s">
        <v>172</v>
      </c>
      <c r="J14" s="71"/>
      <c r="K14" s="71"/>
      <c r="L14" s="71">
        <v>1.2E-4</v>
      </c>
      <c r="M14" s="71" t="str">
        <f t="shared" si="2"/>
        <v/>
      </c>
      <c r="N14" s="158" t="str">
        <f t="shared" si="3"/>
        <v/>
      </c>
      <c r="O14" s="178" t="str">
        <f t="shared" si="4"/>
        <v/>
      </c>
      <c r="P14" s="75"/>
      <c r="Q14" s="76"/>
    </row>
    <row r="15" spans="2:46" ht="30" customHeight="1">
      <c r="B15" s="178" t="str">
        <f t="shared" si="1"/>
        <v/>
      </c>
      <c r="C15" s="268"/>
      <c r="D15" s="269"/>
      <c r="E15" s="269"/>
      <c r="F15" s="270"/>
      <c r="G15" s="179" t="str">
        <f t="shared" si="5"/>
        <v/>
      </c>
      <c r="I15" s="181"/>
      <c r="J15" s="71"/>
      <c r="K15" s="71"/>
      <c r="L15" s="71">
        <v>1.1E-4</v>
      </c>
      <c r="M15" s="71" t="str">
        <f t="shared" ref="M15:M25" si="6">IF(G24="","",G24+L15)</f>
        <v/>
      </c>
      <c r="N15" s="158" t="str">
        <f t="shared" ref="N15:N25" si="7">IF(C24=0,"",C24)</f>
        <v/>
      </c>
      <c r="O15" s="178" t="str">
        <f t="shared" ref="O15:O25" si="8">G24</f>
        <v/>
      </c>
      <c r="P15" s="75"/>
      <c r="Q15" s="76"/>
    </row>
    <row r="16" spans="2:46" ht="30" customHeight="1">
      <c r="B16" s="178" t="str">
        <f t="shared" si="1"/>
        <v/>
      </c>
      <c r="C16" s="268"/>
      <c r="D16" s="269"/>
      <c r="E16" s="269"/>
      <c r="F16" s="270"/>
      <c r="G16" s="179" t="str">
        <f t="shared" si="5"/>
        <v/>
      </c>
      <c r="I16" s="180" t="s">
        <v>167</v>
      </c>
      <c r="J16" s="181">
        <v>5</v>
      </c>
      <c r="K16" s="71"/>
      <c r="L16" s="71">
        <v>1E-4</v>
      </c>
      <c r="M16" s="71" t="str">
        <f t="shared" si="6"/>
        <v/>
      </c>
      <c r="N16" s="158" t="str">
        <f t="shared" si="7"/>
        <v/>
      </c>
      <c r="O16" s="178" t="str">
        <f t="shared" si="8"/>
        <v/>
      </c>
      <c r="P16" s="75"/>
      <c r="Q16" s="76"/>
    </row>
    <row r="17" spans="2:17" ht="30" customHeight="1">
      <c r="B17" s="178" t="str">
        <f t="shared" si="1"/>
        <v/>
      </c>
      <c r="C17" s="268"/>
      <c r="D17" s="269"/>
      <c r="E17" s="269"/>
      <c r="F17" s="270"/>
      <c r="G17" s="179" t="str">
        <f t="shared" si="5"/>
        <v/>
      </c>
      <c r="I17" s="180" t="s">
        <v>168</v>
      </c>
      <c r="J17" s="181">
        <v>4</v>
      </c>
      <c r="K17" s="71"/>
      <c r="L17" s="71">
        <v>9.0000000000000006E-5</v>
      </c>
      <c r="M17" s="71" t="str">
        <f t="shared" si="6"/>
        <v/>
      </c>
      <c r="N17" s="158" t="str">
        <f t="shared" si="7"/>
        <v/>
      </c>
      <c r="O17" s="178" t="str">
        <f t="shared" si="8"/>
        <v/>
      </c>
      <c r="P17" s="75"/>
      <c r="Q17" s="76"/>
    </row>
    <row r="18" spans="2:17" ht="30" customHeight="1">
      <c r="B18" s="178" t="str">
        <f t="shared" si="1"/>
        <v/>
      </c>
      <c r="C18" s="268"/>
      <c r="D18" s="269"/>
      <c r="E18" s="269"/>
      <c r="F18" s="270"/>
      <c r="G18" s="179" t="str">
        <f t="shared" si="5"/>
        <v/>
      </c>
      <c r="I18" s="180" t="s">
        <v>169</v>
      </c>
      <c r="J18" s="181">
        <v>3</v>
      </c>
      <c r="K18" s="71"/>
      <c r="L18" s="71">
        <v>8.0000000000000007E-5</v>
      </c>
      <c r="M18" s="71" t="str">
        <f t="shared" si="6"/>
        <v/>
      </c>
      <c r="N18" s="158" t="str">
        <f t="shared" si="7"/>
        <v/>
      </c>
      <c r="O18" s="178" t="str">
        <f t="shared" si="8"/>
        <v/>
      </c>
      <c r="P18" s="75"/>
      <c r="Q18" s="76"/>
    </row>
    <row r="19" spans="2:17" ht="30" customHeight="1">
      <c r="B19" s="178" t="str">
        <f t="shared" si="1"/>
        <v/>
      </c>
      <c r="C19" s="268"/>
      <c r="D19" s="269"/>
      <c r="E19" s="269"/>
      <c r="F19" s="270"/>
      <c r="G19" s="179" t="str">
        <f t="shared" si="5"/>
        <v/>
      </c>
      <c r="I19" s="180" t="s">
        <v>170</v>
      </c>
      <c r="J19" s="181">
        <v>2</v>
      </c>
      <c r="K19" s="71"/>
      <c r="L19" s="71">
        <v>6.9999999999999994E-5</v>
      </c>
      <c r="M19" s="71" t="str">
        <f t="shared" si="6"/>
        <v/>
      </c>
      <c r="N19" s="158" t="str">
        <f t="shared" si="7"/>
        <v/>
      </c>
      <c r="O19" s="178" t="str">
        <f t="shared" si="8"/>
        <v/>
      </c>
      <c r="P19" s="75"/>
      <c r="Q19" s="76"/>
    </row>
    <row r="20" spans="2:17" ht="30" customHeight="1">
      <c r="B20" s="178" t="str">
        <f t="shared" si="1"/>
        <v/>
      </c>
      <c r="C20" s="268"/>
      <c r="D20" s="269"/>
      <c r="E20" s="269"/>
      <c r="F20" s="270"/>
      <c r="G20" s="179" t="str">
        <f t="shared" si="5"/>
        <v/>
      </c>
      <c r="I20" s="180" t="s">
        <v>171</v>
      </c>
      <c r="J20" s="181">
        <v>1</v>
      </c>
      <c r="K20" s="71"/>
      <c r="L20" s="71">
        <v>6.0000000000000002E-5</v>
      </c>
      <c r="M20" s="71" t="str">
        <f t="shared" si="6"/>
        <v/>
      </c>
      <c r="N20" s="158" t="str">
        <f t="shared" si="7"/>
        <v/>
      </c>
      <c r="O20" s="178" t="str">
        <f t="shared" si="8"/>
        <v/>
      </c>
      <c r="P20" s="75"/>
      <c r="Q20" s="76"/>
    </row>
    <row r="21" spans="2:17" ht="30" customHeight="1">
      <c r="B21" s="178" t="str">
        <f t="shared" si="1"/>
        <v/>
      </c>
      <c r="C21" s="268"/>
      <c r="D21" s="269"/>
      <c r="E21" s="269"/>
      <c r="F21" s="270"/>
      <c r="G21" s="179" t="str">
        <f t="shared" si="5"/>
        <v/>
      </c>
      <c r="I21" s="71"/>
      <c r="J21" s="71"/>
      <c r="K21" s="71"/>
      <c r="L21" s="71">
        <v>5.0000000000000002E-5</v>
      </c>
      <c r="M21" s="71" t="str">
        <f t="shared" si="6"/>
        <v/>
      </c>
      <c r="N21" s="158" t="str">
        <f t="shared" si="7"/>
        <v/>
      </c>
      <c r="O21" s="178" t="str">
        <f t="shared" si="8"/>
        <v/>
      </c>
      <c r="P21" s="75"/>
      <c r="Q21" s="76"/>
    </row>
    <row r="22" spans="2:17" ht="30" customHeight="1">
      <c r="B22" s="178" t="str">
        <f t="shared" si="1"/>
        <v/>
      </c>
      <c r="C22" s="268"/>
      <c r="D22" s="269"/>
      <c r="E22" s="269"/>
      <c r="F22" s="270"/>
      <c r="G22" s="179" t="str">
        <f t="shared" si="5"/>
        <v/>
      </c>
      <c r="I22" s="180" t="s">
        <v>118</v>
      </c>
      <c r="J22" s="71"/>
      <c r="K22" s="71"/>
      <c r="L22" s="71">
        <v>4.0000000000000003E-5</v>
      </c>
      <c r="M22" s="71" t="str">
        <f t="shared" si="6"/>
        <v/>
      </c>
      <c r="N22" s="158" t="str">
        <f t="shared" si="7"/>
        <v/>
      </c>
      <c r="O22" s="178" t="str">
        <f t="shared" si="8"/>
        <v/>
      </c>
      <c r="P22" s="75"/>
      <c r="Q22" s="76"/>
    </row>
    <row r="23" spans="2:17" ht="30" customHeight="1">
      <c r="B23" s="178" t="str">
        <f t="shared" si="1"/>
        <v/>
      </c>
      <c r="C23" s="268"/>
      <c r="D23" s="269"/>
      <c r="E23" s="269"/>
      <c r="F23" s="270"/>
      <c r="G23" s="179" t="str">
        <f t="shared" si="5"/>
        <v/>
      </c>
      <c r="I23" s="181"/>
      <c r="J23" s="71"/>
      <c r="K23" s="71"/>
      <c r="L23" s="71">
        <v>3.0000000000000001E-5</v>
      </c>
      <c r="M23" s="71" t="str">
        <f t="shared" si="6"/>
        <v/>
      </c>
      <c r="N23" s="158" t="str">
        <f t="shared" si="7"/>
        <v/>
      </c>
      <c r="O23" s="178" t="str">
        <f t="shared" si="8"/>
        <v/>
      </c>
      <c r="P23" s="75"/>
      <c r="Q23" s="76"/>
    </row>
    <row r="24" spans="2:17" ht="30" customHeight="1">
      <c r="B24" s="178" t="str">
        <f t="shared" si="1"/>
        <v/>
      </c>
      <c r="C24" s="268"/>
      <c r="D24" s="269"/>
      <c r="E24" s="269"/>
      <c r="F24" s="270"/>
      <c r="G24" s="179" t="str">
        <f t="shared" si="0"/>
        <v/>
      </c>
      <c r="I24" s="180" t="s">
        <v>160</v>
      </c>
      <c r="J24" s="181">
        <v>5</v>
      </c>
      <c r="K24" s="71"/>
      <c r="L24" s="71">
        <v>2.0000000000000002E-5</v>
      </c>
      <c r="M24" s="71" t="str">
        <f t="shared" si="6"/>
        <v/>
      </c>
      <c r="N24" s="158" t="str">
        <f t="shared" si="7"/>
        <v/>
      </c>
      <c r="O24" s="178" t="str">
        <f t="shared" si="8"/>
        <v/>
      </c>
      <c r="P24" s="75"/>
      <c r="Q24" s="76"/>
    </row>
    <row r="25" spans="2:17" ht="30" customHeight="1">
      <c r="B25" s="178" t="str">
        <f t="shared" si="1"/>
        <v/>
      </c>
      <c r="C25" s="268"/>
      <c r="D25" s="269"/>
      <c r="E25" s="269"/>
      <c r="F25" s="270"/>
      <c r="G25" s="179" t="str">
        <f t="shared" si="0"/>
        <v/>
      </c>
      <c r="I25" s="180" t="s">
        <v>159</v>
      </c>
      <c r="J25" s="181">
        <v>4</v>
      </c>
      <c r="K25" s="71"/>
      <c r="L25" s="71">
        <v>1.0000000000000001E-5</v>
      </c>
      <c r="M25" s="71" t="str">
        <f t="shared" si="6"/>
        <v/>
      </c>
      <c r="N25" s="158" t="str">
        <f t="shared" si="7"/>
        <v/>
      </c>
      <c r="O25" s="178" t="str">
        <f t="shared" si="8"/>
        <v/>
      </c>
      <c r="P25" s="75"/>
      <c r="Q25" s="76"/>
    </row>
    <row r="26" spans="2:17" ht="30" customHeight="1">
      <c r="B26" s="178" t="str">
        <f t="shared" si="1"/>
        <v/>
      </c>
      <c r="C26" s="268"/>
      <c r="D26" s="269"/>
      <c r="E26" s="269"/>
      <c r="F26" s="270"/>
      <c r="G26" s="179" t="str">
        <f t="shared" si="0"/>
        <v/>
      </c>
      <c r="I26" s="180" t="s">
        <v>161</v>
      </c>
      <c r="J26" s="181">
        <v>3</v>
      </c>
      <c r="K26" s="71"/>
      <c r="L26" s="71"/>
      <c r="M26" s="71"/>
      <c r="N26" s="158"/>
      <c r="O26" s="178"/>
      <c r="P26" s="75"/>
      <c r="Q26" s="76"/>
    </row>
    <row r="27" spans="2:17" ht="30" customHeight="1">
      <c r="B27" s="178" t="str">
        <f t="shared" si="1"/>
        <v/>
      </c>
      <c r="C27" s="268"/>
      <c r="D27" s="269"/>
      <c r="E27" s="269"/>
      <c r="F27" s="270"/>
      <c r="G27" s="179" t="str">
        <f t="shared" si="0"/>
        <v/>
      </c>
      <c r="I27" s="180" t="s">
        <v>162</v>
      </c>
      <c r="J27" s="181">
        <v>2</v>
      </c>
      <c r="K27" s="71"/>
      <c r="L27" s="71"/>
      <c r="M27" s="71"/>
      <c r="N27" s="158"/>
      <c r="O27" s="178"/>
      <c r="P27" s="75"/>
      <c r="Q27" s="76"/>
    </row>
    <row r="28" spans="2:17" ht="30" customHeight="1">
      <c r="B28" s="178" t="str">
        <f t="shared" si="1"/>
        <v/>
      </c>
      <c r="C28" s="268"/>
      <c r="D28" s="269"/>
      <c r="E28" s="269"/>
      <c r="F28" s="270"/>
      <c r="G28" s="179" t="str">
        <f t="shared" si="0"/>
        <v/>
      </c>
      <c r="I28" s="180" t="s">
        <v>119</v>
      </c>
      <c r="J28" s="181">
        <v>1</v>
      </c>
      <c r="K28" s="71"/>
      <c r="L28" s="71"/>
      <c r="M28" s="71"/>
      <c r="N28" s="158"/>
      <c r="O28" s="178"/>
      <c r="P28" s="75"/>
      <c r="Q28" s="76"/>
    </row>
    <row r="29" spans="2:17" ht="30" customHeight="1">
      <c r="B29" s="178" t="str">
        <f t="shared" si="1"/>
        <v/>
      </c>
      <c r="C29" s="268"/>
      <c r="D29" s="269"/>
      <c r="E29" s="269"/>
      <c r="F29" s="270"/>
      <c r="G29" s="179" t="str">
        <f t="shared" si="0"/>
        <v/>
      </c>
      <c r="N29" s="76"/>
      <c r="O29" s="183"/>
      <c r="P29" s="75"/>
      <c r="Q29" s="76"/>
    </row>
    <row r="30" spans="2:17" ht="30" customHeight="1">
      <c r="B30" s="178" t="str">
        <f t="shared" si="1"/>
        <v/>
      </c>
      <c r="C30" s="268"/>
      <c r="D30" s="269"/>
      <c r="E30" s="269"/>
      <c r="F30" s="270"/>
      <c r="G30" s="179" t="str">
        <f t="shared" si="0"/>
        <v/>
      </c>
      <c r="N30" s="76"/>
      <c r="O30" s="183"/>
      <c r="P30" s="75"/>
      <c r="Q30" s="76"/>
    </row>
    <row r="31" spans="2:17" ht="30" customHeight="1">
      <c r="B31" s="178" t="str">
        <f t="shared" si="1"/>
        <v/>
      </c>
      <c r="C31" s="268"/>
      <c r="D31" s="269"/>
      <c r="E31" s="269"/>
      <c r="F31" s="270"/>
      <c r="G31" s="179" t="str">
        <f t="shared" si="0"/>
        <v/>
      </c>
      <c r="N31" s="76"/>
      <c r="O31" s="183"/>
      <c r="P31" s="75"/>
      <c r="Q31" s="76"/>
    </row>
    <row r="32" spans="2:17" ht="30" customHeight="1">
      <c r="B32" s="178" t="str">
        <f t="shared" si="1"/>
        <v/>
      </c>
      <c r="C32" s="268"/>
      <c r="D32" s="269"/>
      <c r="E32" s="269"/>
      <c r="F32" s="270"/>
      <c r="G32" s="179" t="str">
        <f t="shared" si="0"/>
        <v/>
      </c>
      <c r="N32" s="76"/>
      <c r="O32" s="183"/>
      <c r="P32" s="75"/>
      <c r="Q32" s="76"/>
    </row>
    <row r="33" spans="2:17" ht="30" customHeight="1">
      <c r="B33" s="178" t="str">
        <f t="shared" si="1"/>
        <v/>
      </c>
      <c r="C33" s="268"/>
      <c r="D33" s="269"/>
      <c r="E33" s="269"/>
      <c r="F33" s="270"/>
      <c r="G33" s="179" t="str">
        <f t="shared" si="0"/>
        <v/>
      </c>
      <c r="N33" s="76"/>
      <c r="O33" s="183"/>
      <c r="P33" s="75"/>
      <c r="Q33" s="76"/>
    </row>
    <row r="34" spans="2:17" ht="30" customHeight="1">
      <c r="B34" s="178" t="str">
        <f t="shared" si="1"/>
        <v/>
      </c>
      <c r="C34" s="268"/>
      <c r="D34" s="269"/>
      <c r="E34" s="269"/>
      <c r="F34" s="270"/>
      <c r="G34" s="186" t="str">
        <f t="shared" si="0"/>
        <v/>
      </c>
      <c r="N34" s="76"/>
      <c r="O34" s="183"/>
      <c r="P34" s="75"/>
      <c r="Q34" s="76"/>
    </row>
    <row r="35" spans="2:17" ht="30" customHeight="1">
      <c r="B35" s="70"/>
      <c r="C35" s="292" t="s">
        <v>112</v>
      </c>
      <c r="D35" s="293"/>
      <c r="E35" s="294"/>
      <c r="F35" s="271" t="s">
        <v>45</v>
      </c>
      <c r="G35" s="184">
        <f>SUM(G5:G34)</f>
        <v>257</v>
      </c>
      <c r="N35" s="76"/>
      <c r="O35" s="183"/>
      <c r="P35" s="75"/>
      <c r="Q35" s="76"/>
    </row>
    <row r="36" spans="2:17" ht="30" customHeight="1">
      <c r="B36" s="70"/>
      <c r="D36" s="69"/>
      <c r="E36" s="69"/>
      <c r="N36" s="76"/>
      <c r="O36" s="183"/>
      <c r="P36" s="75"/>
      <c r="Q36" s="76"/>
    </row>
    <row r="37" spans="2:17" ht="30" customHeight="1">
      <c r="B37" s="70"/>
      <c r="D37" s="69"/>
      <c r="E37" s="69"/>
      <c r="N37" s="76"/>
      <c r="O37" s="183"/>
      <c r="P37" s="75"/>
      <c r="Q37" s="76"/>
    </row>
    <row r="38" spans="2:17" ht="30" customHeight="1">
      <c r="B38" s="70"/>
      <c r="D38" s="69"/>
      <c r="E38" s="69"/>
      <c r="N38" s="76"/>
      <c r="O38" s="183"/>
      <c r="P38" s="75"/>
      <c r="Q38" s="76"/>
    </row>
    <row r="39" spans="2:17" ht="30" customHeight="1">
      <c r="B39" s="70"/>
      <c r="D39" s="69"/>
      <c r="E39" s="69"/>
      <c r="N39" s="76"/>
      <c r="O39" s="183"/>
      <c r="P39" s="75"/>
      <c r="Q39" s="76"/>
    </row>
    <row r="40" spans="2:17" ht="30" customHeight="1">
      <c r="B40" s="70"/>
      <c r="D40" s="69"/>
      <c r="E40" s="69"/>
      <c r="N40" s="76"/>
      <c r="O40" s="183"/>
      <c r="P40" s="75"/>
      <c r="Q40" s="76"/>
    </row>
    <row r="41" spans="2:17" ht="30" customHeight="1">
      <c r="B41" s="70"/>
      <c r="D41" s="69"/>
      <c r="E41" s="69"/>
      <c r="N41" s="76"/>
      <c r="O41" s="183"/>
      <c r="P41" s="75"/>
      <c r="Q41" s="76"/>
    </row>
    <row r="42" spans="2:17" ht="30" customHeight="1">
      <c r="B42" s="70"/>
      <c r="D42" s="69"/>
      <c r="E42" s="69"/>
      <c r="N42" s="76"/>
      <c r="O42" s="183"/>
      <c r="P42" s="75"/>
      <c r="Q42" s="76"/>
    </row>
    <row r="43" spans="2:17" ht="30" customHeight="1">
      <c r="B43" s="70"/>
      <c r="D43" s="69"/>
      <c r="E43" s="69"/>
      <c r="N43" s="76"/>
      <c r="O43" s="183"/>
      <c r="P43" s="75"/>
      <c r="Q43" s="76"/>
    </row>
    <row r="44" spans="2:17" ht="30" customHeight="1">
      <c r="B44" s="70"/>
      <c r="D44" s="69"/>
      <c r="E44" s="69"/>
      <c r="N44" s="76"/>
      <c r="O44" s="183"/>
      <c r="P44" s="75"/>
      <c r="Q44" s="76"/>
    </row>
    <row r="45" spans="2:17" ht="30" customHeight="1">
      <c r="B45" s="70"/>
      <c r="D45" s="69"/>
      <c r="E45" s="69"/>
      <c r="N45" s="76"/>
      <c r="O45" s="183"/>
      <c r="P45" s="75"/>
      <c r="Q45" s="76"/>
    </row>
    <row r="46" spans="2:17" ht="37.5" customHeight="1">
      <c r="B46" s="70"/>
      <c r="D46" s="69"/>
      <c r="E46" s="69"/>
      <c r="N46" s="75"/>
    </row>
    <row r="47" spans="2:17" ht="30" customHeight="1">
      <c r="B47" s="70"/>
      <c r="D47" s="69"/>
      <c r="E47" s="69"/>
      <c r="N47" s="75"/>
    </row>
    <row r="48" spans="2:17" ht="30" customHeight="1">
      <c r="B48" s="70"/>
      <c r="D48" s="69"/>
      <c r="E48" s="69"/>
      <c r="N48" s="75"/>
    </row>
    <row r="49" spans="2:14" ht="30" customHeight="1">
      <c r="B49" s="70"/>
      <c r="D49" s="69"/>
      <c r="E49" s="69"/>
      <c r="N49" s="75"/>
    </row>
    <row r="50" spans="2:14" ht="30" hidden="1" customHeight="1">
      <c r="B50" s="70"/>
      <c r="D50" s="69"/>
      <c r="E50" s="69"/>
      <c r="N50" s="75"/>
    </row>
    <row r="51" spans="2:14" ht="30" hidden="1" customHeight="1">
      <c r="B51" s="70"/>
      <c r="D51" s="69"/>
      <c r="E51" s="69"/>
      <c r="N51" s="75"/>
    </row>
    <row r="52" spans="2:14" ht="30" hidden="1" customHeight="1">
      <c r="B52" s="70"/>
      <c r="D52" s="69"/>
      <c r="E52" s="69"/>
      <c r="N52" s="75"/>
    </row>
    <row r="53" spans="2:14" ht="30" hidden="1" customHeight="1">
      <c r="B53" s="70"/>
      <c r="D53" s="69"/>
      <c r="E53" s="69"/>
      <c r="N53" s="75"/>
    </row>
    <row r="54" spans="2:14" ht="30" hidden="1" customHeight="1">
      <c r="B54" s="70"/>
      <c r="D54" s="69"/>
      <c r="E54" s="69"/>
      <c r="N54" s="75"/>
    </row>
    <row r="55" spans="2:14" ht="30" hidden="1" customHeight="1">
      <c r="D55" s="69"/>
      <c r="E55" s="69"/>
      <c r="N55" s="75"/>
    </row>
    <row r="56" spans="2:14" ht="30" hidden="1" customHeight="1">
      <c r="D56" s="69"/>
      <c r="E56" s="69"/>
      <c r="N56" s="75"/>
    </row>
    <row r="57" spans="2:14" ht="30" hidden="1" customHeight="1">
      <c r="D57" s="69"/>
      <c r="E57" s="69"/>
      <c r="N57" s="75"/>
    </row>
    <row r="58" spans="2:14" ht="30" hidden="1" customHeight="1">
      <c r="N58" s="75"/>
    </row>
    <row r="59" spans="2:14" ht="30" hidden="1" customHeight="1">
      <c r="N59" s="75"/>
    </row>
    <row r="60" spans="2:14" ht="30" hidden="1" customHeight="1">
      <c r="N60" s="75"/>
    </row>
    <row r="61" spans="2:14" ht="30" hidden="1" customHeight="1">
      <c r="N61" s="75"/>
    </row>
    <row r="62" spans="2:14" ht="30" hidden="1" customHeight="1">
      <c r="N62" s="75"/>
    </row>
    <row r="63" spans="2:14" ht="30" hidden="1" customHeight="1">
      <c r="N63" s="75"/>
    </row>
    <row r="64" spans="2:14" ht="30" hidden="1" customHeight="1">
      <c r="N64" s="75"/>
    </row>
    <row r="69"/>
    <row r="70"/>
    <row r="71"/>
    <row r="72"/>
    <row r="73"/>
    <row r="74"/>
    <row r="75"/>
  </sheetData>
  <sheetProtection password="DACF" sheet="1" objects="1" scenarios="1" formatCells="0" formatColumns="0" formatRows="0" selectLockedCells="1"/>
  <autoFilter ref="C4:G4" xr:uid="{00000000-0009-0000-0000-000003000000}"/>
  <mergeCells count="6">
    <mergeCell ref="K1:L1"/>
    <mergeCell ref="C35:E35"/>
    <mergeCell ref="C1:D1"/>
    <mergeCell ref="E1:F1"/>
    <mergeCell ref="G1:H1"/>
    <mergeCell ref="I1:J1"/>
  </mergeCells>
  <conditionalFormatting sqref="D5:D34">
    <cfRule type="containsText" dxfId="114" priority="69" operator="containsText" text="Pouco">
      <formula>NOT(ISERROR(SEARCH("Pouco",D5)))</formula>
    </cfRule>
    <cfRule type="containsText" dxfId="113" priority="70" operator="containsText" text="Sem">
      <formula>NOT(ISERROR(SEARCH("Sem",D5)))</formula>
    </cfRule>
    <cfRule type="containsText" dxfId="112" priority="71" operator="containsText" text="Muito">
      <formula>NOT(ISERROR(SEARCH("Muito",D5)))</formula>
    </cfRule>
    <cfRule type="containsText" dxfId="111" priority="72" operator="containsText" text="Totalmente">
      <formula>NOT(ISERROR(SEARCH("Totalmente",D5)))</formula>
    </cfRule>
  </conditionalFormatting>
  <conditionalFormatting sqref="E5:E34">
    <cfRule type="containsText" dxfId="110" priority="65" operator="containsText" text="Muito fraca">
      <formula>NOT(ISERROR(SEARCH("Muito fraca",E5)))</formula>
    </cfRule>
    <cfRule type="containsText" dxfId="109" priority="66" operator="containsText" text="Fraca">
      <formula>NOT(ISERROR(SEARCH("Fraca",E5)))</formula>
    </cfRule>
    <cfRule type="containsText" dxfId="108" priority="67" operator="containsText" text="Muito forte">
      <formula>NOT(ISERROR(SEARCH("Muito forte",E5)))</formula>
    </cfRule>
    <cfRule type="containsText" dxfId="107" priority="68" operator="containsText" text="Forte">
      <formula>NOT(ISERROR(SEARCH("Forte",E5)))</formula>
    </cfRule>
  </conditionalFormatting>
  <conditionalFormatting sqref="F5:F34">
    <cfRule type="containsText" dxfId="106" priority="49" operator="containsText" text="Piora muito">
      <formula>NOT(ISERROR(SEARCH("Piora muito",F5)))</formula>
    </cfRule>
    <cfRule type="containsText" dxfId="105" priority="50" operator="containsText" text="Piora">
      <formula>NOT(ISERROR(SEARCH("Piora",F5)))</formula>
    </cfRule>
    <cfRule type="containsText" dxfId="104" priority="51" operator="containsText" text="Melhora muito">
      <formula>NOT(ISERROR(SEARCH("Melhora muito",F5)))</formula>
    </cfRule>
    <cfRule type="containsText" dxfId="103" priority="52" operator="containsText" text="Melhora">
      <formula>NOT(ISERROR(SEARCH("Melhora",F5)))</formula>
    </cfRule>
  </conditionalFormatting>
  <dataValidations count="3">
    <dataValidation type="list" allowBlank="1" showInputMessage="1" showErrorMessage="1" sqref="D5:D34" xr:uid="{00000000-0002-0000-0300-000000000000}">
      <formula1>$I$8:$I$12</formula1>
    </dataValidation>
    <dataValidation type="list" allowBlank="1" showInputMessage="1" showErrorMessage="1" sqref="E5:E34" xr:uid="{00000000-0002-0000-0300-000001000000}">
      <formula1>$I$16:$I$20</formula1>
    </dataValidation>
    <dataValidation type="list" allowBlank="1" showInputMessage="1" showErrorMessage="1" sqref="F5:F34" xr:uid="{00000000-0002-0000-0300-000002000000}">
      <formula1>$I$24:$I$28</formula1>
    </dataValidation>
  </dataValidations>
  <printOptions verticalCentered="1"/>
  <pageMargins left="0.23622047244094491" right="0.23622047244094491" top="0.74803149606299213" bottom="0.74803149606299213" header="0.31496062992125984" footer="0.31496062992125984"/>
  <pageSetup paperSize="9" scale="73" orientation="landscape" horizontalDpi="4294967292" verticalDpi="4294967292"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dimension ref="A1:AT71"/>
  <sheetViews>
    <sheetView showGridLines="0" zoomScale="90" zoomScaleNormal="90" zoomScalePageLayoutView="90" workbookViewId="0">
      <pane ySplit="4" topLeftCell="A5" activePane="bottomLeft" state="frozen"/>
      <selection pane="bottomLeft" activeCell="C5" sqref="C5"/>
    </sheetView>
  </sheetViews>
  <sheetFormatPr baseColWidth="10" defaultColWidth="0" defaultRowHeight="0" customHeight="1" zeroHeight="1"/>
  <cols>
    <col min="1" max="1" width="2.28515625" style="71" customWidth="1"/>
    <col min="2" max="2" width="1.42578125" style="69" customWidth="1"/>
    <col min="3" max="3" width="50.7109375" style="69" customWidth="1"/>
    <col min="4" max="5" width="25.7109375" style="79" customWidth="1"/>
    <col min="6" max="6" width="25.7109375" style="69" customWidth="1"/>
    <col min="7" max="7" width="15.7109375" style="69" customWidth="1"/>
    <col min="8" max="8" width="10.42578125" style="70" customWidth="1"/>
    <col min="9" max="9" width="20.42578125" style="70" customWidth="1"/>
    <col min="10" max="13" width="8.85546875" style="70" customWidth="1"/>
    <col min="14" max="14" width="8.7109375" style="70" customWidth="1"/>
    <col min="15" max="17" width="8.85546875" style="70" customWidth="1"/>
    <col min="18" max="18" width="9.140625" style="70" customWidth="1"/>
    <col min="19" max="47" width="9.140625" style="71" hidden="1" customWidth="1"/>
    <col min="48" max="16384" width="9.140625" style="71" hidden="1"/>
  </cols>
  <sheetData>
    <row r="1" spans="2:46" s="63" customFormat="1" ht="39" customHeight="1">
      <c r="B1" s="260"/>
      <c r="C1" s="291"/>
      <c r="D1" s="291"/>
      <c r="E1" s="291"/>
      <c r="F1" s="291"/>
      <c r="G1" s="291"/>
      <c r="H1" s="291"/>
      <c r="I1" s="291"/>
      <c r="J1" s="291"/>
      <c r="K1" s="291"/>
      <c r="L1" s="291"/>
      <c r="M1" s="64"/>
    </row>
    <row r="2" spans="2:46" s="65" customFormat="1" ht="30" customHeight="1">
      <c r="D2" s="66"/>
      <c r="E2" s="67"/>
      <c r="F2" s="67"/>
      <c r="G2" s="67"/>
      <c r="H2" s="67"/>
      <c r="I2" s="68"/>
      <c r="J2" s="68"/>
      <c r="K2" s="68"/>
      <c r="L2" s="68"/>
      <c r="M2" s="68"/>
      <c r="N2" s="68"/>
      <c r="O2" s="68"/>
      <c r="P2" s="68"/>
      <c r="Q2" s="68"/>
    </row>
    <row r="3" spans="2:46" ht="19.5" customHeight="1" thickBot="1">
      <c r="D3" s="69"/>
      <c r="E3" s="69"/>
    </row>
    <row r="4" spans="2:46" s="74" customFormat="1" ht="29.25" customHeight="1" thickTop="1" thickBot="1">
      <c r="B4" s="72"/>
      <c r="C4" s="175" t="s">
        <v>80</v>
      </c>
      <c r="D4" s="176" t="s">
        <v>147</v>
      </c>
      <c r="E4" s="176" t="s">
        <v>172</v>
      </c>
      <c r="F4" s="176" t="s">
        <v>118</v>
      </c>
      <c r="G4" s="176" t="s">
        <v>153</v>
      </c>
      <c r="H4" s="73"/>
      <c r="I4" s="73"/>
      <c r="J4" s="73"/>
      <c r="K4" s="73"/>
      <c r="L4" s="73"/>
      <c r="M4" s="73"/>
      <c r="N4" s="73"/>
      <c r="O4" s="73"/>
      <c r="P4" s="73"/>
      <c r="Q4" s="73"/>
      <c r="R4" s="73"/>
      <c r="S4" s="74">
        <v>1</v>
      </c>
      <c r="T4" s="74">
        <v>1</v>
      </c>
      <c r="U4" s="74">
        <v>1</v>
      </c>
      <c r="V4" s="74">
        <v>1</v>
      </c>
      <c r="W4" s="74">
        <v>2</v>
      </c>
      <c r="X4" s="74">
        <v>2</v>
      </c>
      <c r="Y4" s="74">
        <v>2</v>
      </c>
      <c r="Z4" s="74">
        <v>2</v>
      </c>
      <c r="AA4" s="74">
        <v>2</v>
      </c>
      <c r="AB4" s="74">
        <v>2</v>
      </c>
      <c r="AC4" s="74">
        <v>2</v>
      </c>
      <c r="AD4" s="74">
        <v>2</v>
      </c>
      <c r="AE4" s="74">
        <v>2</v>
      </c>
      <c r="AF4" s="74">
        <v>2</v>
      </c>
      <c r="AG4" s="74">
        <v>2</v>
      </c>
      <c r="AH4" s="74">
        <v>2</v>
      </c>
      <c r="AI4" s="74">
        <v>3</v>
      </c>
      <c r="AJ4" s="74">
        <v>3</v>
      </c>
      <c r="AK4" s="74">
        <v>3</v>
      </c>
      <c r="AL4" s="74">
        <v>3</v>
      </c>
      <c r="AM4" s="74">
        <v>3</v>
      </c>
      <c r="AN4" s="74">
        <v>3</v>
      </c>
      <c r="AO4" s="74">
        <v>3</v>
      </c>
      <c r="AP4" s="74">
        <v>3</v>
      </c>
      <c r="AQ4" s="74">
        <v>3</v>
      </c>
      <c r="AR4" s="74">
        <v>3</v>
      </c>
      <c r="AS4" s="74">
        <v>3</v>
      </c>
      <c r="AT4" s="74">
        <v>3</v>
      </c>
    </row>
    <row r="5" spans="2:46" ht="30" customHeight="1" thickTop="1">
      <c r="B5" s="178">
        <f>G5</f>
        <v>125</v>
      </c>
      <c r="C5" s="54" t="s">
        <v>284</v>
      </c>
      <c r="D5" s="55" t="s">
        <v>152</v>
      </c>
      <c r="E5" s="55" t="s">
        <v>171</v>
      </c>
      <c r="F5" s="56" t="s">
        <v>119</v>
      </c>
      <c r="G5" s="179">
        <f t="shared" ref="G5:G34" si="0">IF(ISERROR(VLOOKUP(D5,$I$8:$J$12,2,FALSE)*VLOOKUP(E5,$I$16:$J$20,2,FALSE)*VLOOKUP(F5,$I$24:$J$28,2,FALSE)),"",VLOOKUP(D5,$I$8:$J$12,2,FALSE)*VLOOKUP(E5,$I$16:$J$20,2,FALSE)*VLOOKUP(F5,$I$24:$J$28,2,FALSE))</f>
        <v>125</v>
      </c>
    </row>
    <row r="6" spans="2:46" ht="30" customHeight="1" thickBot="1">
      <c r="B6" s="178">
        <f t="shared" ref="B6:B34" si="1">G6</f>
        <v>20</v>
      </c>
      <c r="C6" s="54" t="s">
        <v>285</v>
      </c>
      <c r="D6" s="55" t="s">
        <v>148</v>
      </c>
      <c r="E6" s="55" t="s">
        <v>171</v>
      </c>
      <c r="F6" s="56" t="s">
        <v>162</v>
      </c>
      <c r="G6" s="179">
        <f t="shared" si="0"/>
        <v>20</v>
      </c>
      <c r="I6" s="180" t="s">
        <v>147</v>
      </c>
      <c r="J6" s="71"/>
      <c r="K6" s="71"/>
      <c r="L6" s="71">
        <v>2.0000000000000001E-4</v>
      </c>
      <c r="M6" s="71">
        <f t="shared" ref="M6:M13" si="2">IF(G5="","",G5+L6)</f>
        <v>125.00020000000001</v>
      </c>
      <c r="N6" s="158" t="str">
        <f t="shared" ref="N6:N13" si="3">IF(C5=0,"",C5)</f>
        <v>La ubicación geográfica es malo</v>
      </c>
      <c r="O6" s="178">
        <f>G5</f>
        <v>125</v>
      </c>
      <c r="P6" s="75"/>
      <c r="Q6" s="76"/>
    </row>
    <row r="7" spans="2:46" ht="30" customHeight="1" thickTop="1">
      <c r="B7" s="178">
        <f t="shared" si="1"/>
        <v>6</v>
      </c>
      <c r="C7" s="54" t="s">
        <v>286</v>
      </c>
      <c r="D7" s="55" t="s">
        <v>148</v>
      </c>
      <c r="E7" s="55" t="s">
        <v>168</v>
      </c>
      <c r="F7" s="56" t="s">
        <v>161</v>
      </c>
      <c r="G7" s="179">
        <f t="shared" si="0"/>
        <v>6</v>
      </c>
      <c r="H7" s="77"/>
      <c r="I7" s="181"/>
      <c r="J7" s="71"/>
      <c r="K7" s="71"/>
      <c r="L7" s="71">
        <v>1.9000000000000001E-4</v>
      </c>
      <c r="M7" s="71">
        <f t="shared" si="2"/>
        <v>20.00019</v>
      </c>
      <c r="N7" s="158" t="str">
        <f t="shared" si="3"/>
        <v>La infraestructura es inadecuada para las necesidades</v>
      </c>
      <c r="O7" s="178">
        <f t="shared" ref="O7:O13" si="4">G6</f>
        <v>20</v>
      </c>
      <c r="P7" s="75"/>
      <c r="Q7" s="76"/>
    </row>
    <row r="8" spans="2:46" ht="30" customHeight="1">
      <c r="B8" s="178">
        <f t="shared" si="1"/>
        <v>24</v>
      </c>
      <c r="C8" s="54" t="s">
        <v>287</v>
      </c>
      <c r="D8" s="55" t="s">
        <v>149</v>
      </c>
      <c r="E8" s="55" t="s">
        <v>169</v>
      </c>
      <c r="F8" s="56" t="s">
        <v>162</v>
      </c>
      <c r="G8" s="179">
        <f t="shared" si="0"/>
        <v>24</v>
      </c>
      <c r="H8" s="78"/>
      <c r="I8" s="180" t="s">
        <v>148</v>
      </c>
      <c r="J8" s="181">
        <v>1</v>
      </c>
      <c r="K8" s="71"/>
      <c r="L8" s="71">
        <v>1.8000000000000001E-4</v>
      </c>
      <c r="M8" s="71">
        <f t="shared" si="2"/>
        <v>6.0001800000000003</v>
      </c>
      <c r="N8" s="158" t="str">
        <f t="shared" si="3"/>
        <v>Los medios para hacer que las ventas no están diversificadas</v>
      </c>
      <c r="O8" s="178">
        <f t="shared" si="4"/>
        <v>6</v>
      </c>
      <c r="P8" s="75"/>
      <c r="Q8" s="76"/>
    </row>
    <row r="9" spans="2:46" ht="30" customHeight="1">
      <c r="B9" s="178">
        <f t="shared" si="1"/>
        <v>75</v>
      </c>
      <c r="C9" s="54" t="s">
        <v>288</v>
      </c>
      <c r="D9" s="55" t="s">
        <v>150</v>
      </c>
      <c r="E9" s="55" t="s">
        <v>171</v>
      </c>
      <c r="F9" s="56" t="s">
        <v>119</v>
      </c>
      <c r="G9" s="179">
        <f t="shared" si="0"/>
        <v>75</v>
      </c>
      <c r="I9" s="180" t="s">
        <v>149</v>
      </c>
      <c r="J9" s="181">
        <v>2</v>
      </c>
      <c r="K9" s="71"/>
      <c r="L9" s="71">
        <v>1.7000000000000001E-4</v>
      </c>
      <c r="M9" s="71">
        <f t="shared" si="2"/>
        <v>24.000170000000001</v>
      </c>
      <c r="N9" s="158" t="str">
        <f t="shared" si="3"/>
        <v>La eficiencia operativa es un factor desfavorable</v>
      </c>
      <c r="O9" s="178">
        <f t="shared" si="4"/>
        <v>24</v>
      </c>
      <c r="P9" s="75"/>
      <c r="Q9" s="76"/>
    </row>
    <row r="10" spans="2:46" ht="30" customHeight="1">
      <c r="B10" s="178">
        <f t="shared" si="1"/>
        <v>8</v>
      </c>
      <c r="C10" s="268" t="s">
        <v>289</v>
      </c>
      <c r="D10" s="269" t="s">
        <v>151</v>
      </c>
      <c r="E10" s="269" t="s">
        <v>167</v>
      </c>
      <c r="F10" s="270" t="s">
        <v>159</v>
      </c>
      <c r="G10" s="179">
        <f t="shared" si="0"/>
        <v>8</v>
      </c>
      <c r="I10" s="180" t="s">
        <v>150</v>
      </c>
      <c r="J10" s="181">
        <v>3</v>
      </c>
      <c r="K10" s="71"/>
      <c r="L10" s="71">
        <v>1.6000000000000001E-4</v>
      </c>
      <c r="M10" s="71">
        <f t="shared" si="2"/>
        <v>75.000159999999994</v>
      </c>
      <c r="N10" s="158" t="str">
        <f t="shared" si="3"/>
        <v>La alta rotación de personal</v>
      </c>
      <c r="O10" s="178">
        <f t="shared" si="4"/>
        <v>75</v>
      </c>
      <c r="P10" s="75"/>
      <c r="Q10" s="76"/>
    </row>
    <row r="11" spans="2:46" ht="30" customHeight="1">
      <c r="B11" s="178">
        <f t="shared" si="1"/>
        <v>20</v>
      </c>
      <c r="C11" s="268" t="s">
        <v>290</v>
      </c>
      <c r="D11" s="269" t="s">
        <v>152</v>
      </c>
      <c r="E11" s="269" t="s">
        <v>170</v>
      </c>
      <c r="F11" s="270" t="s">
        <v>160</v>
      </c>
      <c r="G11" s="179">
        <f t="shared" si="0"/>
        <v>20</v>
      </c>
      <c r="I11" s="180" t="s">
        <v>151</v>
      </c>
      <c r="J11" s="181">
        <v>4</v>
      </c>
      <c r="K11" s="71"/>
      <c r="L11" s="71">
        <v>1.4999999999999999E-4</v>
      </c>
      <c r="M11" s="71">
        <f t="shared" si="2"/>
        <v>8.0001499999999997</v>
      </c>
      <c r="N11" s="158" t="str">
        <f t="shared" si="3"/>
        <v>La base de clientes es pequeña</v>
      </c>
      <c r="O11" s="178">
        <f t="shared" si="4"/>
        <v>8</v>
      </c>
      <c r="P11" s="75"/>
      <c r="Q11" s="76"/>
    </row>
    <row r="12" spans="2:46" ht="30" customHeight="1">
      <c r="B12" s="178" t="str">
        <f t="shared" si="1"/>
        <v/>
      </c>
      <c r="C12" s="268"/>
      <c r="D12" s="269"/>
      <c r="E12" s="269"/>
      <c r="F12" s="270"/>
      <c r="G12" s="179" t="str">
        <f t="shared" si="0"/>
        <v/>
      </c>
      <c r="I12" s="180" t="s">
        <v>152</v>
      </c>
      <c r="J12" s="181">
        <v>5</v>
      </c>
      <c r="K12" s="71"/>
      <c r="L12" s="71">
        <v>1.3999999999999999E-4</v>
      </c>
      <c r="M12" s="71">
        <f t="shared" si="2"/>
        <v>20.000139999999998</v>
      </c>
      <c r="N12" s="158" t="str">
        <f t="shared" si="3"/>
        <v>No hay recursos financieros disponibles</v>
      </c>
      <c r="O12" s="178">
        <f t="shared" si="4"/>
        <v>20</v>
      </c>
      <c r="P12" s="75"/>
      <c r="Q12" s="76"/>
    </row>
    <row r="13" spans="2:46" ht="30" customHeight="1">
      <c r="B13" s="178" t="str">
        <f t="shared" si="1"/>
        <v/>
      </c>
      <c r="C13" s="268"/>
      <c r="D13" s="269"/>
      <c r="E13" s="269"/>
      <c r="F13" s="270"/>
      <c r="G13" s="179" t="str">
        <f t="shared" ref="G13:G22" si="5">IF(ISERROR(VLOOKUP(D13,$I$8:$J$12,2,FALSE)*VLOOKUP(E13,$I$16:$J$20,2,FALSE)*VLOOKUP(F13,$I$24:$J$28,2,FALSE)),"",VLOOKUP(D13,$I$8:$J$12,2,FALSE)*VLOOKUP(E13,$I$16:$J$20,2,FALSE)*VLOOKUP(F13,$I$24:$J$28,2,FALSE))</f>
        <v/>
      </c>
      <c r="I13" s="182"/>
      <c r="J13" s="71"/>
      <c r="K13" s="71"/>
      <c r="L13" s="71">
        <v>1.2999999999999999E-4</v>
      </c>
      <c r="M13" s="71" t="str">
        <f t="shared" si="2"/>
        <v/>
      </c>
      <c r="N13" s="158" t="str">
        <f t="shared" si="3"/>
        <v/>
      </c>
      <c r="O13" s="178" t="str">
        <f t="shared" si="4"/>
        <v/>
      </c>
      <c r="P13" s="75"/>
      <c r="Q13" s="76"/>
    </row>
    <row r="14" spans="2:46" ht="30" customHeight="1">
      <c r="B14" s="178" t="str">
        <f t="shared" si="1"/>
        <v/>
      </c>
      <c r="C14" s="268"/>
      <c r="D14" s="269"/>
      <c r="E14" s="269"/>
      <c r="F14" s="270"/>
      <c r="G14" s="179" t="str">
        <f t="shared" si="5"/>
        <v/>
      </c>
      <c r="I14" s="180" t="s">
        <v>172</v>
      </c>
      <c r="J14" s="71"/>
      <c r="K14" s="71"/>
      <c r="L14" s="71">
        <v>1.2E-4</v>
      </c>
      <c r="M14" s="71" t="str">
        <f t="shared" ref="M14:M25" si="6">IF(G23="","",G23+L14)</f>
        <v/>
      </c>
      <c r="N14" s="158" t="str">
        <f t="shared" ref="N14:N25" si="7">IF(C23=0,"",C23)</f>
        <v/>
      </c>
      <c r="O14" s="178" t="str">
        <f t="shared" ref="O14:O25" si="8">G23</f>
        <v/>
      </c>
      <c r="P14" s="75"/>
      <c r="Q14" s="76"/>
    </row>
    <row r="15" spans="2:46" ht="30" customHeight="1">
      <c r="B15" s="178" t="str">
        <f t="shared" si="1"/>
        <v/>
      </c>
      <c r="C15" s="268"/>
      <c r="D15" s="269"/>
      <c r="E15" s="269"/>
      <c r="F15" s="270"/>
      <c r="G15" s="179" t="str">
        <f t="shared" si="5"/>
        <v/>
      </c>
      <c r="I15" s="181"/>
      <c r="J15" s="71"/>
      <c r="K15" s="71"/>
      <c r="L15" s="71">
        <v>1.1E-4</v>
      </c>
      <c r="M15" s="71" t="str">
        <f t="shared" si="6"/>
        <v/>
      </c>
      <c r="N15" s="158" t="str">
        <f t="shared" si="7"/>
        <v/>
      </c>
      <c r="O15" s="178" t="str">
        <f t="shared" si="8"/>
        <v/>
      </c>
      <c r="P15" s="75"/>
      <c r="Q15" s="76"/>
    </row>
    <row r="16" spans="2:46" ht="30" customHeight="1">
      <c r="B16" s="178" t="str">
        <f t="shared" si="1"/>
        <v/>
      </c>
      <c r="C16" s="268"/>
      <c r="D16" s="269"/>
      <c r="E16" s="269"/>
      <c r="F16" s="270"/>
      <c r="G16" s="179" t="str">
        <f t="shared" si="5"/>
        <v/>
      </c>
      <c r="I16" s="180" t="s">
        <v>167</v>
      </c>
      <c r="J16" s="181">
        <v>1</v>
      </c>
      <c r="K16" s="71"/>
      <c r="L16" s="71">
        <v>1E-4</v>
      </c>
      <c r="M16" s="71" t="str">
        <f t="shared" si="6"/>
        <v/>
      </c>
      <c r="N16" s="158" t="str">
        <f t="shared" si="7"/>
        <v/>
      </c>
      <c r="O16" s="178" t="str">
        <f t="shared" si="8"/>
        <v/>
      </c>
      <c r="P16" s="75"/>
      <c r="Q16" s="76"/>
    </row>
    <row r="17" spans="2:17" ht="30" customHeight="1">
      <c r="B17" s="178" t="str">
        <f t="shared" si="1"/>
        <v/>
      </c>
      <c r="C17" s="268"/>
      <c r="D17" s="269"/>
      <c r="E17" s="269"/>
      <c r="F17" s="270"/>
      <c r="G17" s="179" t="str">
        <f t="shared" si="5"/>
        <v/>
      </c>
      <c r="I17" s="180" t="s">
        <v>168</v>
      </c>
      <c r="J17" s="181">
        <v>2</v>
      </c>
      <c r="K17" s="71"/>
      <c r="L17" s="71">
        <v>9.0000000000000006E-5</v>
      </c>
      <c r="M17" s="71" t="str">
        <f t="shared" si="6"/>
        <v/>
      </c>
      <c r="N17" s="158" t="str">
        <f t="shared" si="7"/>
        <v/>
      </c>
      <c r="O17" s="178" t="str">
        <f t="shared" si="8"/>
        <v/>
      </c>
      <c r="P17" s="75"/>
      <c r="Q17" s="76"/>
    </row>
    <row r="18" spans="2:17" ht="30" customHeight="1">
      <c r="B18" s="178" t="str">
        <f t="shared" si="1"/>
        <v/>
      </c>
      <c r="C18" s="268"/>
      <c r="D18" s="269"/>
      <c r="E18" s="269"/>
      <c r="F18" s="270"/>
      <c r="G18" s="179" t="str">
        <f t="shared" si="5"/>
        <v/>
      </c>
      <c r="I18" s="180" t="s">
        <v>169</v>
      </c>
      <c r="J18" s="181">
        <v>3</v>
      </c>
      <c r="K18" s="71"/>
      <c r="L18" s="71">
        <v>8.0000000000000007E-5</v>
      </c>
      <c r="M18" s="71" t="str">
        <f t="shared" si="6"/>
        <v/>
      </c>
      <c r="N18" s="158" t="str">
        <f t="shared" si="7"/>
        <v/>
      </c>
      <c r="O18" s="178" t="str">
        <f t="shared" si="8"/>
        <v/>
      </c>
      <c r="P18" s="75"/>
      <c r="Q18" s="76"/>
    </row>
    <row r="19" spans="2:17" ht="30" customHeight="1">
      <c r="B19" s="178" t="str">
        <f t="shared" si="1"/>
        <v/>
      </c>
      <c r="C19" s="268"/>
      <c r="D19" s="269"/>
      <c r="E19" s="269"/>
      <c r="F19" s="270"/>
      <c r="G19" s="179" t="str">
        <f t="shared" si="5"/>
        <v/>
      </c>
      <c r="I19" s="180" t="s">
        <v>170</v>
      </c>
      <c r="J19" s="181">
        <v>4</v>
      </c>
      <c r="K19" s="71"/>
      <c r="L19" s="71">
        <v>6.9999999999999994E-5</v>
      </c>
      <c r="M19" s="71" t="str">
        <f t="shared" si="6"/>
        <v/>
      </c>
      <c r="N19" s="158" t="str">
        <f t="shared" si="7"/>
        <v/>
      </c>
      <c r="O19" s="178" t="str">
        <f t="shared" si="8"/>
        <v/>
      </c>
      <c r="P19" s="75"/>
      <c r="Q19" s="76"/>
    </row>
    <row r="20" spans="2:17" ht="30" customHeight="1">
      <c r="B20" s="178" t="str">
        <f t="shared" si="1"/>
        <v/>
      </c>
      <c r="C20" s="268"/>
      <c r="D20" s="269"/>
      <c r="E20" s="269"/>
      <c r="F20" s="270"/>
      <c r="G20" s="179" t="str">
        <f t="shared" si="5"/>
        <v/>
      </c>
      <c r="I20" s="180" t="s">
        <v>171</v>
      </c>
      <c r="J20" s="181">
        <v>5</v>
      </c>
      <c r="K20" s="71"/>
      <c r="L20" s="71">
        <v>6.0000000000000002E-5</v>
      </c>
      <c r="M20" s="71" t="str">
        <f t="shared" si="6"/>
        <v/>
      </c>
      <c r="N20" s="158" t="str">
        <f t="shared" si="7"/>
        <v/>
      </c>
      <c r="O20" s="178" t="str">
        <f t="shared" si="8"/>
        <v/>
      </c>
      <c r="P20" s="75"/>
      <c r="Q20" s="76"/>
    </row>
    <row r="21" spans="2:17" ht="30" customHeight="1">
      <c r="B21" s="178" t="str">
        <f t="shared" si="1"/>
        <v/>
      </c>
      <c r="C21" s="268"/>
      <c r="D21" s="269"/>
      <c r="E21" s="269"/>
      <c r="F21" s="270"/>
      <c r="G21" s="179" t="str">
        <f t="shared" si="5"/>
        <v/>
      </c>
      <c r="I21" s="71"/>
      <c r="J21" s="71"/>
      <c r="K21" s="71"/>
      <c r="L21" s="71">
        <v>5.0000000000000002E-5</v>
      </c>
      <c r="M21" s="71" t="str">
        <f t="shared" si="6"/>
        <v/>
      </c>
      <c r="N21" s="158" t="str">
        <f t="shared" si="7"/>
        <v/>
      </c>
      <c r="O21" s="178" t="str">
        <f t="shared" si="8"/>
        <v/>
      </c>
      <c r="P21" s="75"/>
      <c r="Q21" s="76"/>
    </row>
    <row r="22" spans="2:17" ht="30" customHeight="1">
      <c r="B22" s="178" t="str">
        <f t="shared" si="1"/>
        <v/>
      </c>
      <c r="C22" s="268"/>
      <c r="D22" s="269"/>
      <c r="E22" s="269"/>
      <c r="F22" s="270"/>
      <c r="G22" s="179" t="str">
        <f t="shared" si="5"/>
        <v/>
      </c>
      <c r="I22" s="180" t="s">
        <v>118</v>
      </c>
      <c r="J22" s="71"/>
      <c r="K22" s="71"/>
      <c r="L22" s="71">
        <v>4.0000000000000003E-5</v>
      </c>
      <c r="M22" s="71" t="str">
        <f t="shared" si="6"/>
        <v/>
      </c>
      <c r="N22" s="158" t="str">
        <f t="shared" si="7"/>
        <v/>
      </c>
      <c r="O22" s="178" t="str">
        <f t="shared" si="8"/>
        <v/>
      </c>
      <c r="P22" s="75"/>
      <c r="Q22" s="76"/>
    </row>
    <row r="23" spans="2:17" ht="30" customHeight="1">
      <c r="B23" s="178" t="str">
        <f t="shared" si="1"/>
        <v/>
      </c>
      <c r="C23" s="268"/>
      <c r="D23" s="269"/>
      <c r="E23" s="269"/>
      <c r="F23" s="270"/>
      <c r="G23" s="179" t="str">
        <f t="shared" si="0"/>
        <v/>
      </c>
      <c r="I23" s="181"/>
      <c r="J23" s="71"/>
      <c r="K23" s="71"/>
      <c r="L23" s="71">
        <v>3.0000000000000001E-5</v>
      </c>
      <c r="M23" s="71" t="str">
        <f t="shared" si="6"/>
        <v/>
      </c>
      <c r="N23" s="158" t="str">
        <f t="shared" si="7"/>
        <v/>
      </c>
      <c r="O23" s="178" t="str">
        <f t="shared" si="8"/>
        <v/>
      </c>
      <c r="P23" s="75"/>
      <c r="Q23" s="76"/>
    </row>
    <row r="24" spans="2:17" ht="30" customHeight="1">
      <c r="B24" s="178" t="str">
        <f t="shared" si="1"/>
        <v/>
      </c>
      <c r="C24" s="268"/>
      <c r="D24" s="269"/>
      <c r="E24" s="269"/>
      <c r="F24" s="270"/>
      <c r="G24" s="179" t="str">
        <f t="shared" si="0"/>
        <v/>
      </c>
      <c r="I24" s="180" t="s">
        <v>160</v>
      </c>
      <c r="J24" s="181">
        <v>1</v>
      </c>
      <c r="K24" s="71"/>
      <c r="L24" s="71">
        <v>2.0000000000000002E-5</v>
      </c>
      <c r="M24" s="71" t="str">
        <f t="shared" si="6"/>
        <v/>
      </c>
      <c r="N24" s="158" t="str">
        <f t="shared" si="7"/>
        <v/>
      </c>
      <c r="O24" s="178" t="str">
        <f t="shared" si="8"/>
        <v/>
      </c>
      <c r="P24" s="75"/>
      <c r="Q24" s="76"/>
    </row>
    <row r="25" spans="2:17" ht="30" customHeight="1">
      <c r="B25" s="178" t="str">
        <f t="shared" si="1"/>
        <v/>
      </c>
      <c r="C25" s="268"/>
      <c r="D25" s="269"/>
      <c r="E25" s="269"/>
      <c r="F25" s="270"/>
      <c r="G25" s="179" t="str">
        <f t="shared" si="0"/>
        <v/>
      </c>
      <c r="I25" s="180" t="s">
        <v>159</v>
      </c>
      <c r="J25" s="181">
        <v>2</v>
      </c>
      <c r="K25" s="71"/>
      <c r="L25" s="71">
        <v>1.0000000000000001E-5</v>
      </c>
      <c r="M25" s="71" t="str">
        <f t="shared" si="6"/>
        <v/>
      </c>
      <c r="N25" s="158" t="str">
        <f t="shared" si="7"/>
        <v/>
      </c>
      <c r="O25" s="178" t="str">
        <f t="shared" si="8"/>
        <v/>
      </c>
      <c r="P25" s="75"/>
      <c r="Q25" s="76"/>
    </row>
    <row r="26" spans="2:17" ht="30" customHeight="1">
      <c r="B26" s="178" t="str">
        <f t="shared" si="1"/>
        <v/>
      </c>
      <c r="C26" s="268"/>
      <c r="D26" s="269"/>
      <c r="E26" s="269"/>
      <c r="F26" s="270"/>
      <c r="G26" s="179" t="str">
        <f t="shared" si="0"/>
        <v/>
      </c>
      <c r="I26" s="180" t="s">
        <v>161</v>
      </c>
      <c r="J26" s="181">
        <v>3</v>
      </c>
      <c r="K26" s="71"/>
      <c r="L26" s="71"/>
      <c r="M26" s="71"/>
      <c r="N26" s="158"/>
      <c r="O26" s="178"/>
      <c r="P26" s="75"/>
      <c r="Q26" s="76"/>
    </row>
    <row r="27" spans="2:17" ht="30" customHeight="1">
      <c r="B27" s="178" t="str">
        <f t="shared" si="1"/>
        <v/>
      </c>
      <c r="C27" s="268"/>
      <c r="D27" s="269"/>
      <c r="E27" s="269"/>
      <c r="F27" s="270"/>
      <c r="G27" s="179" t="str">
        <f t="shared" si="0"/>
        <v/>
      </c>
      <c r="I27" s="180" t="s">
        <v>162</v>
      </c>
      <c r="J27" s="181">
        <v>4</v>
      </c>
      <c r="K27" s="71"/>
      <c r="L27" s="71"/>
      <c r="M27" s="71"/>
      <c r="N27" s="158"/>
      <c r="O27" s="178"/>
      <c r="P27" s="75"/>
      <c r="Q27" s="76"/>
    </row>
    <row r="28" spans="2:17" ht="30" customHeight="1">
      <c r="B28" s="178" t="str">
        <f t="shared" si="1"/>
        <v/>
      </c>
      <c r="C28" s="268"/>
      <c r="D28" s="269"/>
      <c r="E28" s="269"/>
      <c r="F28" s="270"/>
      <c r="G28" s="179" t="str">
        <f t="shared" si="0"/>
        <v/>
      </c>
      <c r="I28" s="180" t="s">
        <v>119</v>
      </c>
      <c r="J28" s="181">
        <v>5</v>
      </c>
      <c r="K28" s="71"/>
      <c r="L28" s="71"/>
      <c r="M28" s="71"/>
      <c r="N28" s="158"/>
      <c r="O28" s="178"/>
      <c r="P28" s="75"/>
      <c r="Q28" s="76"/>
    </row>
    <row r="29" spans="2:17" ht="30" customHeight="1">
      <c r="B29" s="178" t="str">
        <f t="shared" si="1"/>
        <v/>
      </c>
      <c r="C29" s="268"/>
      <c r="D29" s="269"/>
      <c r="E29" s="269"/>
      <c r="F29" s="270"/>
      <c r="G29" s="179" t="str">
        <f t="shared" si="0"/>
        <v/>
      </c>
      <c r="N29" s="76"/>
      <c r="O29" s="183"/>
      <c r="P29" s="75"/>
      <c r="Q29" s="76"/>
    </row>
    <row r="30" spans="2:17" ht="30" customHeight="1">
      <c r="B30" s="178" t="str">
        <f t="shared" si="1"/>
        <v/>
      </c>
      <c r="C30" s="268"/>
      <c r="D30" s="269"/>
      <c r="E30" s="269"/>
      <c r="F30" s="270"/>
      <c r="G30" s="179" t="str">
        <f t="shared" si="0"/>
        <v/>
      </c>
      <c r="N30" s="76"/>
      <c r="O30" s="183"/>
      <c r="P30" s="75"/>
      <c r="Q30" s="76"/>
    </row>
    <row r="31" spans="2:17" ht="30" customHeight="1">
      <c r="B31" s="178" t="str">
        <f t="shared" si="1"/>
        <v/>
      </c>
      <c r="C31" s="268"/>
      <c r="D31" s="269"/>
      <c r="E31" s="269"/>
      <c r="F31" s="270"/>
      <c r="G31" s="179" t="str">
        <f t="shared" si="0"/>
        <v/>
      </c>
      <c r="N31" s="76"/>
      <c r="O31" s="183"/>
      <c r="P31" s="75"/>
      <c r="Q31" s="76"/>
    </row>
    <row r="32" spans="2:17" ht="30" customHeight="1">
      <c r="B32" s="178" t="str">
        <f t="shared" si="1"/>
        <v/>
      </c>
      <c r="C32" s="268"/>
      <c r="D32" s="269"/>
      <c r="E32" s="269"/>
      <c r="F32" s="270"/>
      <c r="G32" s="179" t="str">
        <f t="shared" si="0"/>
        <v/>
      </c>
      <c r="N32" s="76"/>
      <c r="O32" s="183"/>
      <c r="P32" s="75"/>
      <c r="Q32" s="76"/>
    </row>
    <row r="33" spans="2:17" ht="30" customHeight="1">
      <c r="B33" s="178" t="str">
        <f t="shared" si="1"/>
        <v/>
      </c>
      <c r="C33" s="268"/>
      <c r="D33" s="269"/>
      <c r="E33" s="269"/>
      <c r="F33" s="270"/>
      <c r="G33" s="179" t="str">
        <f t="shared" si="0"/>
        <v/>
      </c>
      <c r="N33" s="76"/>
      <c r="O33" s="183"/>
      <c r="P33" s="75"/>
      <c r="Q33" s="76"/>
    </row>
    <row r="34" spans="2:17" ht="30" customHeight="1">
      <c r="B34" s="178" t="str">
        <f t="shared" si="1"/>
        <v/>
      </c>
      <c r="C34" s="268"/>
      <c r="D34" s="269"/>
      <c r="E34" s="269"/>
      <c r="F34" s="270"/>
      <c r="G34" s="179" t="str">
        <f t="shared" si="0"/>
        <v/>
      </c>
      <c r="N34" s="76"/>
      <c r="O34" s="183"/>
      <c r="P34" s="75"/>
      <c r="Q34" s="76"/>
    </row>
    <row r="35" spans="2:17" ht="30" customHeight="1">
      <c r="B35" s="70"/>
      <c r="C35" s="292" t="s">
        <v>113</v>
      </c>
      <c r="D35" s="293"/>
      <c r="E35" s="294"/>
      <c r="F35" s="271" t="s">
        <v>45</v>
      </c>
      <c r="G35" s="184">
        <f>SUM(G5:G34)</f>
        <v>278</v>
      </c>
      <c r="N35" s="76"/>
      <c r="O35" s="183"/>
      <c r="P35" s="75"/>
      <c r="Q35" s="76"/>
    </row>
    <row r="36" spans="2:17" ht="30" customHeight="1">
      <c r="B36" s="70"/>
      <c r="D36" s="69"/>
      <c r="E36" s="69"/>
      <c r="N36" s="76"/>
      <c r="O36" s="183"/>
      <c r="P36" s="75"/>
      <c r="Q36" s="76"/>
    </row>
    <row r="37" spans="2:17" ht="30" customHeight="1">
      <c r="B37" s="70"/>
      <c r="D37" s="69"/>
      <c r="E37" s="69"/>
      <c r="N37" s="76"/>
      <c r="O37" s="183"/>
      <c r="P37" s="75"/>
      <c r="Q37" s="76"/>
    </row>
    <row r="38" spans="2:17" ht="30" customHeight="1">
      <c r="B38" s="70"/>
      <c r="D38" s="69"/>
      <c r="E38" s="69"/>
      <c r="N38" s="76"/>
      <c r="O38" s="183"/>
      <c r="P38" s="75"/>
      <c r="Q38" s="76"/>
    </row>
    <row r="39" spans="2:17" ht="30" customHeight="1">
      <c r="B39" s="70"/>
      <c r="D39" s="69"/>
      <c r="E39" s="69"/>
      <c r="N39" s="76"/>
      <c r="O39" s="183"/>
      <c r="P39" s="75"/>
      <c r="Q39" s="76"/>
    </row>
    <row r="40" spans="2:17" ht="30" customHeight="1">
      <c r="B40" s="70"/>
      <c r="D40" s="69"/>
      <c r="E40" s="69"/>
      <c r="N40" s="76"/>
      <c r="O40" s="183"/>
      <c r="P40" s="75"/>
      <c r="Q40" s="76"/>
    </row>
    <row r="41" spans="2:17" ht="30" customHeight="1">
      <c r="B41" s="70"/>
      <c r="D41" s="69"/>
      <c r="E41" s="69"/>
      <c r="N41" s="76"/>
      <c r="O41" s="183"/>
      <c r="P41" s="75"/>
      <c r="Q41" s="76"/>
    </row>
    <row r="42" spans="2:17" ht="30" customHeight="1">
      <c r="B42" s="70"/>
      <c r="D42" s="69"/>
      <c r="E42" s="69"/>
      <c r="N42" s="76"/>
      <c r="O42" s="183"/>
      <c r="P42" s="75"/>
      <c r="Q42" s="76"/>
    </row>
    <row r="43" spans="2:17" ht="30" customHeight="1">
      <c r="B43" s="70"/>
      <c r="D43" s="69"/>
      <c r="E43" s="69"/>
      <c r="N43" s="76"/>
      <c r="O43" s="183"/>
      <c r="P43" s="75"/>
      <c r="Q43" s="76"/>
    </row>
    <row r="44" spans="2:17" ht="30" customHeight="1">
      <c r="B44" s="70"/>
      <c r="D44" s="69"/>
      <c r="E44" s="69"/>
      <c r="N44" s="76"/>
      <c r="O44" s="183"/>
      <c r="P44" s="75"/>
      <c r="Q44" s="76"/>
    </row>
    <row r="45" spans="2:17" ht="30" customHeight="1">
      <c r="B45" s="70"/>
      <c r="D45" s="69"/>
      <c r="E45" s="69"/>
      <c r="N45" s="76"/>
      <c r="O45" s="183"/>
      <c r="P45" s="75"/>
      <c r="Q45" s="76"/>
    </row>
    <row r="46" spans="2:17" ht="37.5" customHeight="1">
      <c r="B46" s="70"/>
      <c r="D46" s="69"/>
      <c r="E46" s="69"/>
      <c r="N46" s="75"/>
    </row>
    <row r="47" spans="2:17" ht="30" customHeight="1">
      <c r="B47" s="70"/>
      <c r="D47" s="69"/>
      <c r="E47" s="69"/>
      <c r="N47" s="75"/>
    </row>
    <row r="48" spans="2:17" ht="30" customHeight="1">
      <c r="B48" s="70"/>
      <c r="D48" s="69"/>
      <c r="E48" s="69"/>
      <c r="N48" s="75"/>
    </row>
    <row r="49" spans="2:14" ht="30" customHeight="1">
      <c r="B49" s="70"/>
      <c r="D49" s="69"/>
      <c r="E49" s="69"/>
      <c r="N49" s="75"/>
    </row>
    <row r="50" spans="2:14" ht="30" hidden="1" customHeight="1">
      <c r="B50" s="70"/>
      <c r="D50" s="69"/>
      <c r="E50" s="69"/>
      <c r="N50" s="75"/>
    </row>
    <row r="51" spans="2:14" ht="30" hidden="1" customHeight="1">
      <c r="B51" s="70"/>
      <c r="D51" s="69"/>
      <c r="E51" s="69"/>
      <c r="N51" s="75"/>
    </row>
    <row r="52" spans="2:14" ht="30" hidden="1" customHeight="1">
      <c r="B52" s="70"/>
      <c r="D52" s="69"/>
      <c r="E52" s="69"/>
      <c r="N52" s="75"/>
    </row>
    <row r="53" spans="2:14" ht="30" hidden="1" customHeight="1">
      <c r="B53" s="70"/>
      <c r="D53" s="69"/>
      <c r="E53" s="69"/>
      <c r="N53" s="75"/>
    </row>
    <row r="54" spans="2:14" ht="30" hidden="1" customHeight="1">
      <c r="B54" s="70"/>
      <c r="D54" s="69"/>
      <c r="E54" s="69"/>
      <c r="N54" s="75"/>
    </row>
    <row r="55" spans="2:14" ht="30" hidden="1" customHeight="1">
      <c r="D55" s="69"/>
      <c r="E55" s="69"/>
      <c r="N55" s="75"/>
    </row>
    <row r="56" spans="2:14" ht="30" hidden="1" customHeight="1">
      <c r="D56" s="69"/>
      <c r="E56" s="69"/>
      <c r="N56" s="75"/>
    </row>
    <row r="57" spans="2:14" ht="30" hidden="1" customHeight="1">
      <c r="D57" s="69"/>
      <c r="E57" s="69"/>
      <c r="N57" s="75"/>
    </row>
    <row r="58" spans="2:14" ht="30" hidden="1" customHeight="1">
      <c r="N58" s="75"/>
    </row>
    <row r="59" spans="2:14" ht="30" hidden="1" customHeight="1">
      <c r="N59" s="75"/>
    </row>
    <row r="60" spans="2:14" ht="30" hidden="1" customHeight="1">
      <c r="N60" s="75"/>
    </row>
    <row r="61" spans="2:14" ht="30" hidden="1" customHeight="1">
      <c r="N61" s="75"/>
    </row>
    <row r="62" spans="2:14" ht="30" hidden="1" customHeight="1">
      <c r="N62" s="75"/>
    </row>
    <row r="63" spans="2:14" ht="30" hidden="1" customHeight="1">
      <c r="N63" s="75"/>
    </row>
    <row r="64" spans="2:14" ht="30" hidden="1" customHeight="1">
      <c r="N64" s="75"/>
    </row>
    <row r="65" ht="15" hidden="1"/>
    <row r="66" ht="15" hidden="1"/>
    <row r="67" ht="15" hidden="1"/>
    <row r="68" ht="15" hidden="1"/>
    <row r="69" ht="15" customHeight="1"/>
    <row r="70" ht="15" customHeight="1"/>
    <row r="71" ht="15" customHeight="1"/>
  </sheetData>
  <sheetProtection password="DACF" sheet="1" objects="1" scenarios="1" formatCells="0" formatColumns="0" formatRows="0" selectLockedCells="1"/>
  <autoFilter ref="C4:G4" xr:uid="{00000000-0009-0000-0000-000004000000}"/>
  <mergeCells count="6">
    <mergeCell ref="K1:L1"/>
    <mergeCell ref="C35:E35"/>
    <mergeCell ref="C1:D1"/>
    <mergeCell ref="E1:F1"/>
    <mergeCell ref="G1:H1"/>
    <mergeCell ref="I1:J1"/>
  </mergeCells>
  <conditionalFormatting sqref="D5:D34">
    <cfRule type="containsText" dxfId="102" priority="9" operator="containsText" text="Pouco">
      <formula>NOT(ISERROR(SEARCH("Pouco",D5)))</formula>
    </cfRule>
    <cfRule type="containsText" dxfId="101" priority="10" operator="containsText" text="Sem">
      <formula>NOT(ISERROR(SEARCH("Sem",D5)))</formula>
    </cfRule>
    <cfRule type="containsText" dxfId="100" priority="11" operator="containsText" text="Muito">
      <formula>NOT(ISERROR(SEARCH("Muito",D5)))</formula>
    </cfRule>
    <cfRule type="containsText" dxfId="99" priority="12" operator="containsText" text="Totalmente">
      <formula>NOT(ISERROR(SEARCH("Totalmente",D5)))</formula>
    </cfRule>
  </conditionalFormatting>
  <conditionalFormatting sqref="E5:E34">
    <cfRule type="containsText" dxfId="98" priority="5" operator="containsText" text="Muito fraca">
      <formula>NOT(ISERROR(SEARCH("Muito fraca",E5)))</formula>
    </cfRule>
    <cfRule type="containsText" dxfId="97" priority="6" operator="containsText" text="Fraca">
      <formula>NOT(ISERROR(SEARCH("Fraca",E5)))</formula>
    </cfRule>
    <cfRule type="containsText" dxfId="96" priority="7" operator="containsText" text="Muito forte">
      <formula>NOT(ISERROR(SEARCH("Muito forte",E5)))</formula>
    </cfRule>
    <cfRule type="containsText" dxfId="95" priority="8" operator="containsText" text="Forte">
      <formula>NOT(ISERROR(SEARCH("Forte",E5)))</formula>
    </cfRule>
  </conditionalFormatting>
  <conditionalFormatting sqref="F5:F34">
    <cfRule type="containsText" dxfId="94" priority="1" operator="containsText" text="Piora muito">
      <formula>NOT(ISERROR(SEARCH("Piora muito",F5)))</formula>
    </cfRule>
    <cfRule type="containsText" dxfId="93" priority="2" operator="containsText" text="Piora">
      <formula>NOT(ISERROR(SEARCH("Piora",F5)))</formula>
    </cfRule>
    <cfRule type="containsText" dxfId="92" priority="3" operator="containsText" text="Melhora muito">
      <formula>NOT(ISERROR(SEARCH("Melhora muito",F5)))</formula>
    </cfRule>
    <cfRule type="containsText" dxfId="91" priority="4" operator="containsText" text="Melhora">
      <formula>NOT(ISERROR(SEARCH("Melhora",F5)))</formula>
    </cfRule>
  </conditionalFormatting>
  <dataValidations count="3">
    <dataValidation type="list" allowBlank="1" showInputMessage="1" showErrorMessage="1" sqref="D5:D34" xr:uid="{00000000-0002-0000-0400-000000000000}">
      <formula1>$I$8:$I$12</formula1>
    </dataValidation>
    <dataValidation type="list" allowBlank="1" showInputMessage="1" showErrorMessage="1" sqref="F5:F34" xr:uid="{00000000-0002-0000-0400-000001000000}">
      <formula1>$I$24:$I$28</formula1>
    </dataValidation>
    <dataValidation type="list" allowBlank="1" showInputMessage="1" showErrorMessage="1" sqref="E5:E34" xr:uid="{00000000-0002-0000-0400-000002000000}">
      <formula1>$I$16:$I$20</formula1>
    </dataValidation>
  </dataValidations>
  <printOptions verticalCentered="1"/>
  <pageMargins left="0.23622047244094491" right="0.23622047244094491" top="0.74803149606299213" bottom="0.74803149606299213" header="0.31496062992125984" footer="0.31496062992125984"/>
  <pageSetup paperSize="9" scale="73" orientation="landscape" horizontalDpi="4294967292" verticalDpi="4294967292"/>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dimension ref="A1:AU77"/>
  <sheetViews>
    <sheetView showGridLines="0" zoomScale="90" zoomScaleNormal="90" zoomScalePageLayoutView="90" workbookViewId="0">
      <pane ySplit="4" topLeftCell="A5" activePane="bottomLeft" state="frozen"/>
      <selection activeCell="C10" sqref="C10:F35"/>
      <selection pane="bottomLeft" activeCell="C5" sqref="C5"/>
    </sheetView>
  </sheetViews>
  <sheetFormatPr baseColWidth="10" defaultColWidth="0" defaultRowHeight="15" zeroHeight="1"/>
  <cols>
    <col min="1" max="1" width="2.28515625" style="69" customWidth="1"/>
    <col min="2" max="2" width="1.42578125" style="69" customWidth="1"/>
    <col min="3" max="3" width="50.7109375" style="69" customWidth="1"/>
    <col min="4" max="5" width="25.7109375" style="79" customWidth="1"/>
    <col min="6" max="6" width="25.7109375" style="69" customWidth="1"/>
    <col min="7" max="7" width="15.7109375" style="69" customWidth="1"/>
    <col min="8" max="8" width="10.42578125" style="70" customWidth="1"/>
    <col min="9" max="9" width="20.42578125" style="70" customWidth="1"/>
    <col min="10" max="13" width="8.85546875" style="70" customWidth="1"/>
    <col min="14" max="14" width="8.7109375" style="70" customWidth="1"/>
    <col min="15" max="15" width="8.85546875" style="76" customWidth="1"/>
    <col min="16" max="16" width="8.85546875" style="70" customWidth="1"/>
    <col min="17" max="17" width="8.85546875" style="76" customWidth="1"/>
    <col min="18" max="18" width="9.140625" style="70" customWidth="1"/>
    <col min="19" max="47" width="9.140625" style="71" hidden="1" customWidth="1"/>
    <col min="48" max="16384" width="9.140625" style="69" hidden="1"/>
  </cols>
  <sheetData>
    <row r="1" spans="2:47" s="63" customFormat="1" ht="39" customHeight="1">
      <c r="B1" s="260"/>
      <c r="C1" s="291"/>
      <c r="D1" s="291"/>
      <c r="E1" s="291"/>
      <c r="F1" s="291"/>
      <c r="G1" s="291"/>
      <c r="H1" s="291"/>
      <c r="I1" s="291"/>
      <c r="J1" s="291"/>
      <c r="K1" s="291"/>
      <c r="L1" s="291"/>
      <c r="M1" s="64"/>
    </row>
    <row r="2" spans="2:47" s="65" customFormat="1" ht="30" customHeight="1">
      <c r="D2" s="66"/>
      <c r="E2" s="67"/>
      <c r="F2" s="67"/>
      <c r="G2" s="67"/>
      <c r="H2" s="67"/>
      <c r="I2" s="68"/>
      <c r="J2" s="68"/>
      <c r="K2" s="68"/>
      <c r="L2" s="68"/>
      <c r="M2" s="68"/>
      <c r="N2" s="68"/>
      <c r="O2" s="68"/>
      <c r="P2" s="68"/>
      <c r="Q2" s="68"/>
    </row>
    <row r="3" spans="2:47" ht="19.5" customHeight="1" thickBot="1">
      <c r="D3" s="69"/>
      <c r="E3" s="69"/>
    </row>
    <row r="4" spans="2:47" s="72" customFormat="1" ht="30" customHeight="1" thickTop="1" thickBot="1">
      <c r="C4" s="175" t="s">
        <v>80</v>
      </c>
      <c r="D4" s="176" t="s">
        <v>147</v>
      </c>
      <c r="E4" s="176" t="s">
        <v>117</v>
      </c>
      <c r="F4" s="176" t="s">
        <v>118</v>
      </c>
      <c r="G4" s="176" t="s">
        <v>153</v>
      </c>
      <c r="H4" s="73"/>
      <c r="I4" s="73"/>
      <c r="J4" s="73"/>
      <c r="K4" s="73"/>
      <c r="L4" s="73"/>
      <c r="M4" s="73"/>
      <c r="N4" s="73"/>
      <c r="O4" s="177"/>
      <c r="P4" s="73"/>
      <c r="Q4" s="177"/>
      <c r="R4" s="73"/>
      <c r="S4" s="74">
        <v>1</v>
      </c>
      <c r="T4" s="74">
        <v>1</v>
      </c>
      <c r="U4" s="74">
        <v>1</v>
      </c>
      <c r="V4" s="74">
        <v>1</v>
      </c>
      <c r="W4" s="74">
        <v>2</v>
      </c>
      <c r="X4" s="74">
        <v>2</v>
      </c>
      <c r="Y4" s="74">
        <v>2</v>
      </c>
      <c r="Z4" s="74">
        <v>2</v>
      </c>
      <c r="AA4" s="74">
        <v>2</v>
      </c>
      <c r="AB4" s="74">
        <v>2</v>
      </c>
      <c r="AC4" s="74">
        <v>2</v>
      </c>
      <c r="AD4" s="74">
        <v>2</v>
      </c>
      <c r="AE4" s="74">
        <v>2</v>
      </c>
      <c r="AF4" s="74">
        <v>2</v>
      </c>
      <c r="AG4" s="74">
        <v>2</v>
      </c>
      <c r="AH4" s="74">
        <v>2</v>
      </c>
      <c r="AI4" s="74">
        <v>3</v>
      </c>
      <c r="AJ4" s="74">
        <v>3</v>
      </c>
      <c r="AK4" s="74">
        <v>3</v>
      </c>
      <c r="AL4" s="74">
        <v>3</v>
      </c>
      <c r="AM4" s="74">
        <v>3</v>
      </c>
      <c r="AN4" s="74">
        <v>3</v>
      </c>
      <c r="AO4" s="74">
        <v>3</v>
      </c>
      <c r="AP4" s="74">
        <v>3</v>
      </c>
      <c r="AQ4" s="74">
        <v>3</v>
      </c>
      <c r="AR4" s="74">
        <v>3</v>
      </c>
      <c r="AS4" s="74">
        <v>3</v>
      </c>
      <c r="AT4" s="74">
        <v>3</v>
      </c>
      <c r="AU4" s="74"/>
    </row>
    <row r="5" spans="2:47" ht="30" customHeight="1" thickTop="1">
      <c r="B5" s="178">
        <f>G5</f>
        <v>10</v>
      </c>
      <c r="C5" s="54" t="s">
        <v>291</v>
      </c>
      <c r="D5" s="55" t="s">
        <v>148</v>
      </c>
      <c r="E5" s="55" t="s">
        <v>158</v>
      </c>
      <c r="F5" s="56" t="s">
        <v>162</v>
      </c>
      <c r="G5" s="179">
        <f t="shared" ref="G5:G34" si="0">IF(ISERROR(VLOOKUP(D5,$I$8:$J$12,2,FALSE)*VLOOKUP(E5,$I$16:$J$20,2,FALSE)*VLOOKUP(F5,$I$24:$J$28,2,FALSE)),"",VLOOKUP(D5,$I$8:$J$12,2,FALSE)*VLOOKUP(E5,$I$16:$J$20,2,FALSE)*VLOOKUP(F5,$I$24:$J$28,2,FALSE))</f>
        <v>10</v>
      </c>
    </row>
    <row r="6" spans="2:47" ht="30" customHeight="1" thickBot="1">
      <c r="B6" s="178">
        <f t="shared" ref="B6:B34" si="1">G6</f>
        <v>6</v>
      </c>
      <c r="C6" s="54" t="s">
        <v>292</v>
      </c>
      <c r="D6" s="55" t="s">
        <v>148</v>
      </c>
      <c r="E6" s="55" t="s">
        <v>155</v>
      </c>
      <c r="F6" s="56" t="s">
        <v>161</v>
      </c>
      <c r="G6" s="179">
        <f t="shared" si="0"/>
        <v>6</v>
      </c>
      <c r="I6" s="180" t="s">
        <v>147</v>
      </c>
      <c r="J6" s="71"/>
      <c r="K6" s="71"/>
      <c r="L6" s="71">
        <v>2.0000000000000001E-4</v>
      </c>
      <c r="M6" s="71">
        <f t="shared" ref="M6:M11" si="2">IF(G5="","",G5+L7)</f>
        <v>10.00019</v>
      </c>
      <c r="N6" s="158" t="str">
        <f>IF(C5=0,"",C5)</f>
        <v>Posibilidad de establecer asociaciones estratégicas</v>
      </c>
      <c r="O6" s="178">
        <f>G5</f>
        <v>10</v>
      </c>
      <c r="P6" s="75"/>
    </row>
    <row r="7" spans="2:47" ht="30" customHeight="1" thickTop="1">
      <c r="B7" s="178">
        <f t="shared" si="1"/>
        <v>12</v>
      </c>
      <c r="C7" s="54" t="s">
        <v>293</v>
      </c>
      <c r="D7" s="55" t="s">
        <v>149</v>
      </c>
      <c r="E7" s="55" t="s">
        <v>156</v>
      </c>
      <c r="F7" s="56" t="s">
        <v>162</v>
      </c>
      <c r="G7" s="179">
        <f t="shared" si="0"/>
        <v>12</v>
      </c>
      <c r="H7" s="77"/>
      <c r="I7" s="181"/>
      <c r="J7" s="71"/>
      <c r="K7" s="71"/>
      <c r="L7" s="71">
        <v>1.9000000000000001E-4</v>
      </c>
      <c r="M7" s="71">
        <f t="shared" si="2"/>
        <v>6.0001800000000003</v>
      </c>
      <c r="N7" s="158" t="str">
        <f t="shared" ref="N7:N11" si="3">IF(C6=0,"",C6)</f>
        <v>Exitem pocos competidores en el mercado</v>
      </c>
      <c r="O7" s="178">
        <f t="shared" ref="O7:O11" si="4">G6</f>
        <v>6</v>
      </c>
      <c r="P7" s="75"/>
    </row>
    <row r="8" spans="2:47" ht="30" customHeight="1">
      <c r="B8" s="178">
        <f t="shared" si="1"/>
        <v>25</v>
      </c>
      <c r="C8" s="54" t="s">
        <v>294</v>
      </c>
      <c r="D8" s="55" t="s">
        <v>152</v>
      </c>
      <c r="E8" s="55" t="s">
        <v>154</v>
      </c>
      <c r="F8" s="56" t="s">
        <v>160</v>
      </c>
      <c r="G8" s="179">
        <f t="shared" si="0"/>
        <v>25</v>
      </c>
      <c r="H8" s="78"/>
      <c r="I8" s="180" t="s">
        <v>148</v>
      </c>
      <c r="J8" s="181">
        <v>1</v>
      </c>
      <c r="K8" s="71"/>
      <c r="L8" s="71">
        <v>1.8000000000000001E-4</v>
      </c>
      <c r="M8" s="71">
        <f t="shared" si="2"/>
        <v>12.000170000000001</v>
      </c>
      <c r="N8" s="158" t="str">
        <f t="shared" si="3"/>
        <v>Se aprovecha de las políticas del gobierno</v>
      </c>
      <c r="O8" s="178">
        <f t="shared" si="4"/>
        <v>12</v>
      </c>
      <c r="P8" s="75"/>
    </row>
    <row r="9" spans="2:47" ht="30" customHeight="1">
      <c r="B9" s="178">
        <f t="shared" si="1"/>
        <v>64</v>
      </c>
      <c r="C9" s="54" t="s">
        <v>295</v>
      </c>
      <c r="D9" s="55" t="s">
        <v>151</v>
      </c>
      <c r="E9" s="55" t="s">
        <v>157</v>
      </c>
      <c r="F9" s="56" t="s">
        <v>159</v>
      </c>
      <c r="G9" s="179">
        <f t="shared" si="0"/>
        <v>64</v>
      </c>
      <c r="I9" s="180" t="s">
        <v>149</v>
      </c>
      <c r="J9" s="181">
        <v>2</v>
      </c>
      <c r="K9" s="71"/>
      <c r="L9" s="71">
        <v>1.7000000000000001E-4</v>
      </c>
      <c r="M9" s="71">
        <f t="shared" si="2"/>
        <v>25.000160000000001</v>
      </c>
      <c r="N9" s="158" t="str">
        <f t="shared" si="3"/>
        <v>Hay recortes de impuestos esperados</v>
      </c>
      <c r="O9" s="178">
        <f t="shared" si="4"/>
        <v>25</v>
      </c>
      <c r="P9" s="75"/>
    </row>
    <row r="10" spans="2:47" ht="30" customHeight="1">
      <c r="B10" s="178" t="str">
        <f t="shared" si="1"/>
        <v/>
      </c>
      <c r="C10" s="268"/>
      <c r="D10" s="269"/>
      <c r="E10" s="269"/>
      <c r="F10" s="270"/>
      <c r="G10" s="179" t="str">
        <f t="shared" si="0"/>
        <v/>
      </c>
      <c r="I10" s="180" t="s">
        <v>150</v>
      </c>
      <c r="J10" s="181">
        <v>3</v>
      </c>
      <c r="K10" s="71"/>
      <c r="L10" s="71">
        <v>1.6000000000000001E-4</v>
      </c>
      <c r="M10" s="71">
        <f t="shared" si="2"/>
        <v>64.000150000000005</v>
      </c>
      <c r="N10" s="158" t="str">
        <f t="shared" si="3"/>
        <v>economía local cada vez mayor</v>
      </c>
      <c r="O10" s="178">
        <f t="shared" si="4"/>
        <v>64</v>
      </c>
      <c r="P10" s="75"/>
    </row>
    <row r="11" spans="2:47" ht="30" customHeight="1">
      <c r="B11" s="178" t="str">
        <f t="shared" si="1"/>
        <v/>
      </c>
      <c r="C11" s="268"/>
      <c r="D11" s="269"/>
      <c r="E11" s="269"/>
      <c r="F11" s="270"/>
      <c r="G11" s="179" t="str">
        <f t="shared" ref="G11:G20" si="5">IF(ISERROR(VLOOKUP(D11,$I$8:$J$12,2,FALSE)*VLOOKUP(E11,$I$16:$J$20,2,FALSE)*VLOOKUP(F11,$I$24:$J$28,2,FALSE)),"",VLOOKUP(D11,$I$8:$J$12,2,FALSE)*VLOOKUP(E11,$I$16:$J$20,2,FALSE)*VLOOKUP(F11,$I$24:$J$28,2,FALSE))</f>
        <v/>
      </c>
      <c r="I11" s="180" t="s">
        <v>151</v>
      </c>
      <c r="J11" s="181">
        <v>4</v>
      </c>
      <c r="K11" s="71"/>
      <c r="L11" s="71">
        <v>1.4999999999999999E-4</v>
      </c>
      <c r="M11" s="71" t="str">
        <f t="shared" si="2"/>
        <v/>
      </c>
      <c r="N11" s="158" t="str">
        <f t="shared" si="3"/>
        <v/>
      </c>
      <c r="O11" s="178" t="str">
        <f t="shared" si="4"/>
        <v/>
      </c>
      <c r="P11" s="75"/>
    </row>
    <row r="12" spans="2:47" ht="30" customHeight="1">
      <c r="B12" s="178" t="str">
        <f t="shared" si="1"/>
        <v/>
      </c>
      <c r="C12" s="268"/>
      <c r="D12" s="269"/>
      <c r="E12" s="269"/>
      <c r="F12" s="270"/>
      <c r="G12" s="179" t="str">
        <f t="shared" si="5"/>
        <v/>
      </c>
      <c r="I12" s="180" t="s">
        <v>152</v>
      </c>
      <c r="J12" s="181">
        <v>5</v>
      </c>
      <c r="K12" s="71"/>
      <c r="L12" s="71">
        <v>1.3999999999999999E-4</v>
      </c>
      <c r="M12" s="71" t="str">
        <f t="shared" ref="M12:M25" si="6">IF(G21="","",G21+L13)</f>
        <v/>
      </c>
      <c r="N12" s="158" t="str">
        <f t="shared" ref="N12:N25" si="7">IF(C21=0,"",C21)</f>
        <v/>
      </c>
      <c r="O12" s="178" t="str">
        <f t="shared" ref="O12:O25" si="8">G21</f>
        <v/>
      </c>
      <c r="P12" s="75"/>
    </row>
    <row r="13" spans="2:47" ht="30" customHeight="1">
      <c r="B13" s="178" t="str">
        <f t="shared" si="1"/>
        <v/>
      </c>
      <c r="C13" s="268"/>
      <c r="D13" s="269"/>
      <c r="E13" s="269"/>
      <c r="F13" s="270"/>
      <c r="G13" s="179" t="str">
        <f t="shared" si="5"/>
        <v/>
      </c>
      <c r="I13" s="182"/>
      <c r="J13" s="71"/>
      <c r="K13" s="71"/>
      <c r="L13" s="71">
        <v>1.2999999999999999E-4</v>
      </c>
      <c r="M13" s="71" t="str">
        <f t="shared" si="6"/>
        <v/>
      </c>
      <c r="N13" s="158" t="str">
        <f t="shared" si="7"/>
        <v/>
      </c>
      <c r="O13" s="178" t="str">
        <f t="shared" si="8"/>
        <v/>
      </c>
      <c r="P13" s="75"/>
    </row>
    <row r="14" spans="2:47" ht="30" customHeight="1">
      <c r="B14" s="178" t="str">
        <f t="shared" si="1"/>
        <v/>
      </c>
      <c r="C14" s="268"/>
      <c r="D14" s="269"/>
      <c r="E14" s="269"/>
      <c r="F14" s="270"/>
      <c r="G14" s="179" t="str">
        <f t="shared" si="5"/>
        <v/>
      </c>
      <c r="I14" s="180" t="s">
        <v>117</v>
      </c>
      <c r="J14" s="71"/>
      <c r="K14" s="71"/>
      <c r="L14" s="71">
        <v>1.2E-4</v>
      </c>
      <c r="M14" s="71" t="str">
        <f t="shared" si="6"/>
        <v/>
      </c>
      <c r="N14" s="158" t="str">
        <f t="shared" si="7"/>
        <v/>
      </c>
      <c r="O14" s="178" t="str">
        <f t="shared" si="8"/>
        <v/>
      </c>
      <c r="P14" s="75"/>
    </row>
    <row r="15" spans="2:47" ht="30" customHeight="1">
      <c r="B15" s="178" t="str">
        <f t="shared" si="1"/>
        <v/>
      </c>
      <c r="C15" s="268"/>
      <c r="D15" s="269"/>
      <c r="E15" s="269"/>
      <c r="F15" s="270"/>
      <c r="G15" s="179" t="str">
        <f t="shared" si="5"/>
        <v/>
      </c>
      <c r="I15" s="181"/>
      <c r="J15" s="71"/>
      <c r="K15" s="71"/>
      <c r="L15" s="71">
        <v>1.1E-4</v>
      </c>
      <c r="M15" s="71" t="str">
        <f t="shared" si="6"/>
        <v/>
      </c>
      <c r="N15" s="158" t="str">
        <f t="shared" si="7"/>
        <v/>
      </c>
      <c r="O15" s="178" t="str">
        <f t="shared" si="8"/>
        <v/>
      </c>
      <c r="P15" s="75"/>
    </row>
    <row r="16" spans="2:47" ht="30" customHeight="1">
      <c r="B16" s="178" t="str">
        <f t="shared" si="1"/>
        <v/>
      </c>
      <c r="C16" s="268"/>
      <c r="D16" s="269"/>
      <c r="E16" s="269"/>
      <c r="F16" s="270"/>
      <c r="G16" s="179" t="str">
        <f t="shared" si="5"/>
        <v/>
      </c>
      <c r="I16" s="180" t="s">
        <v>154</v>
      </c>
      <c r="J16" s="181">
        <v>1</v>
      </c>
      <c r="K16" s="71"/>
      <c r="L16" s="71">
        <v>1E-4</v>
      </c>
      <c r="M16" s="71" t="str">
        <f t="shared" si="6"/>
        <v/>
      </c>
      <c r="N16" s="158" t="str">
        <f t="shared" si="7"/>
        <v/>
      </c>
      <c r="O16" s="178" t="str">
        <f t="shared" si="8"/>
        <v/>
      </c>
      <c r="P16" s="75"/>
    </row>
    <row r="17" spans="2:16" ht="30" customHeight="1">
      <c r="B17" s="178" t="str">
        <f t="shared" si="1"/>
        <v/>
      </c>
      <c r="C17" s="268"/>
      <c r="D17" s="269"/>
      <c r="E17" s="269"/>
      <c r="F17" s="270"/>
      <c r="G17" s="179" t="str">
        <f t="shared" si="5"/>
        <v/>
      </c>
      <c r="I17" s="180" t="s">
        <v>155</v>
      </c>
      <c r="J17" s="181">
        <v>2</v>
      </c>
      <c r="K17" s="71"/>
      <c r="L17" s="71">
        <v>9.0000000000000006E-5</v>
      </c>
      <c r="M17" s="71" t="str">
        <f t="shared" si="6"/>
        <v/>
      </c>
      <c r="N17" s="158" t="str">
        <f t="shared" si="7"/>
        <v/>
      </c>
      <c r="O17" s="178" t="str">
        <f t="shared" si="8"/>
        <v/>
      </c>
      <c r="P17" s="75"/>
    </row>
    <row r="18" spans="2:16" ht="30" customHeight="1">
      <c r="B18" s="178" t="str">
        <f t="shared" si="1"/>
        <v/>
      </c>
      <c r="C18" s="268"/>
      <c r="D18" s="269"/>
      <c r="E18" s="269"/>
      <c r="F18" s="270"/>
      <c r="G18" s="179" t="str">
        <f t="shared" si="5"/>
        <v/>
      </c>
      <c r="I18" s="180" t="s">
        <v>156</v>
      </c>
      <c r="J18" s="181">
        <v>3</v>
      </c>
      <c r="K18" s="71"/>
      <c r="L18" s="71">
        <v>8.0000000000000007E-5</v>
      </c>
      <c r="M18" s="71" t="str">
        <f t="shared" si="6"/>
        <v/>
      </c>
      <c r="N18" s="158" t="str">
        <f t="shared" si="7"/>
        <v/>
      </c>
      <c r="O18" s="178" t="str">
        <f t="shared" si="8"/>
        <v/>
      </c>
      <c r="P18" s="75"/>
    </row>
    <row r="19" spans="2:16" ht="30" customHeight="1">
      <c r="B19" s="178" t="str">
        <f t="shared" si="1"/>
        <v/>
      </c>
      <c r="C19" s="268"/>
      <c r="D19" s="269"/>
      <c r="E19" s="269"/>
      <c r="F19" s="270"/>
      <c r="G19" s="179" t="str">
        <f t="shared" si="5"/>
        <v/>
      </c>
      <c r="I19" s="180" t="s">
        <v>157</v>
      </c>
      <c r="J19" s="181">
        <v>4</v>
      </c>
      <c r="K19" s="71"/>
      <c r="L19" s="71">
        <v>6.9999999999999994E-5</v>
      </c>
      <c r="M19" s="71" t="str">
        <f t="shared" si="6"/>
        <v/>
      </c>
      <c r="N19" s="158" t="str">
        <f t="shared" si="7"/>
        <v/>
      </c>
      <c r="O19" s="178" t="str">
        <f t="shared" si="8"/>
        <v/>
      </c>
      <c r="P19" s="75"/>
    </row>
    <row r="20" spans="2:16" ht="30" customHeight="1">
      <c r="B20" s="178" t="str">
        <f t="shared" si="1"/>
        <v/>
      </c>
      <c r="C20" s="268"/>
      <c r="D20" s="269"/>
      <c r="E20" s="269"/>
      <c r="F20" s="270"/>
      <c r="G20" s="179" t="str">
        <f t="shared" si="5"/>
        <v/>
      </c>
      <c r="I20" s="180" t="s">
        <v>158</v>
      </c>
      <c r="J20" s="181">
        <v>5</v>
      </c>
      <c r="K20" s="71"/>
      <c r="L20" s="71">
        <v>6.0000000000000002E-5</v>
      </c>
      <c r="M20" s="71" t="str">
        <f t="shared" si="6"/>
        <v/>
      </c>
      <c r="N20" s="158" t="str">
        <f t="shared" si="7"/>
        <v/>
      </c>
      <c r="O20" s="178" t="str">
        <f t="shared" si="8"/>
        <v/>
      </c>
      <c r="P20" s="75"/>
    </row>
    <row r="21" spans="2:16" ht="30" customHeight="1">
      <c r="B21" s="178" t="str">
        <f t="shared" si="1"/>
        <v/>
      </c>
      <c r="C21" s="268"/>
      <c r="D21" s="269"/>
      <c r="E21" s="269"/>
      <c r="F21" s="270"/>
      <c r="G21" s="179" t="str">
        <f t="shared" si="0"/>
        <v/>
      </c>
      <c r="I21" s="71"/>
      <c r="J21" s="71"/>
      <c r="K21" s="71"/>
      <c r="L21" s="71">
        <v>5.0000000000000002E-5</v>
      </c>
      <c r="M21" s="71" t="str">
        <f t="shared" si="6"/>
        <v/>
      </c>
      <c r="N21" s="158" t="str">
        <f t="shared" si="7"/>
        <v/>
      </c>
      <c r="O21" s="178" t="str">
        <f t="shared" si="8"/>
        <v/>
      </c>
      <c r="P21" s="75"/>
    </row>
    <row r="22" spans="2:16" ht="30" customHeight="1">
      <c r="B22" s="178" t="str">
        <f t="shared" si="1"/>
        <v/>
      </c>
      <c r="C22" s="268"/>
      <c r="D22" s="269"/>
      <c r="E22" s="269"/>
      <c r="F22" s="270"/>
      <c r="G22" s="179" t="str">
        <f t="shared" si="0"/>
        <v/>
      </c>
      <c r="I22" s="180" t="s">
        <v>118</v>
      </c>
      <c r="J22" s="71"/>
      <c r="K22" s="71"/>
      <c r="L22" s="71">
        <v>4.0000000000000003E-5</v>
      </c>
      <c r="M22" s="71" t="str">
        <f t="shared" si="6"/>
        <v/>
      </c>
      <c r="N22" s="158" t="str">
        <f t="shared" si="7"/>
        <v/>
      </c>
      <c r="O22" s="178" t="str">
        <f t="shared" si="8"/>
        <v/>
      </c>
      <c r="P22" s="75"/>
    </row>
    <row r="23" spans="2:16" ht="30" customHeight="1">
      <c r="B23" s="178" t="str">
        <f t="shared" si="1"/>
        <v/>
      </c>
      <c r="C23" s="268"/>
      <c r="D23" s="269"/>
      <c r="E23" s="269"/>
      <c r="F23" s="270"/>
      <c r="G23" s="179" t="str">
        <f t="shared" si="0"/>
        <v/>
      </c>
      <c r="I23" s="181"/>
      <c r="J23" s="71"/>
      <c r="K23" s="71"/>
      <c r="L23" s="71">
        <v>3.0000000000000001E-5</v>
      </c>
      <c r="M23" s="71" t="str">
        <f t="shared" si="6"/>
        <v/>
      </c>
      <c r="N23" s="158" t="str">
        <f t="shared" si="7"/>
        <v/>
      </c>
      <c r="O23" s="178" t="str">
        <f t="shared" si="8"/>
        <v/>
      </c>
      <c r="P23" s="75"/>
    </row>
    <row r="24" spans="2:16" ht="30" customHeight="1">
      <c r="B24" s="178" t="str">
        <f t="shared" si="1"/>
        <v/>
      </c>
      <c r="C24" s="268"/>
      <c r="D24" s="269"/>
      <c r="E24" s="269"/>
      <c r="F24" s="270"/>
      <c r="G24" s="179" t="str">
        <f t="shared" si="0"/>
        <v/>
      </c>
      <c r="I24" s="180" t="s">
        <v>160</v>
      </c>
      <c r="J24" s="181">
        <v>5</v>
      </c>
      <c r="K24" s="71"/>
      <c r="L24" s="71">
        <v>2.0000000000000002E-5</v>
      </c>
      <c r="M24" s="71" t="str">
        <f t="shared" si="6"/>
        <v/>
      </c>
      <c r="N24" s="158" t="str">
        <f t="shared" si="7"/>
        <v/>
      </c>
      <c r="O24" s="178" t="str">
        <f t="shared" si="8"/>
        <v/>
      </c>
      <c r="P24" s="75"/>
    </row>
    <row r="25" spans="2:16" ht="30" customHeight="1">
      <c r="B25" s="178" t="str">
        <f t="shared" si="1"/>
        <v/>
      </c>
      <c r="C25" s="268"/>
      <c r="D25" s="269"/>
      <c r="E25" s="269"/>
      <c r="F25" s="270"/>
      <c r="G25" s="179" t="str">
        <f t="shared" si="0"/>
        <v/>
      </c>
      <c r="I25" s="180" t="s">
        <v>159</v>
      </c>
      <c r="J25" s="181">
        <v>4</v>
      </c>
      <c r="K25" s="71"/>
      <c r="L25" s="71">
        <v>1.0000000000000001E-5</v>
      </c>
      <c r="M25" s="71" t="str">
        <f t="shared" si="6"/>
        <v/>
      </c>
      <c r="N25" s="158" t="str">
        <f t="shared" si="7"/>
        <v/>
      </c>
      <c r="O25" s="178" t="str">
        <f t="shared" si="8"/>
        <v/>
      </c>
      <c r="P25" s="75"/>
    </row>
    <row r="26" spans="2:16" ht="30" customHeight="1">
      <c r="B26" s="178" t="str">
        <f t="shared" si="1"/>
        <v/>
      </c>
      <c r="C26" s="268"/>
      <c r="D26" s="269"/>
      <c r="E26" s="269"/>
      <c r="F26" s="270"/>
      <c r="G26" s="179" t="str">
        <f t="shared" si="0"/>
        <v/>
      </c>
      <c r="I26" s="180" t="s">
        <v>161</v>
      </c>
      <c r="J26" s="181">
        <v>3</v>
      </c>
      <c r="K26" s="71"/>
      <c r="L26" s="71"/>
      <c r="M26" s="71"/>
      <c r="N26" s="158"/>
      <c r="O26" s="178"/>
      <c r="P26" s="75"/>
    </row>
    <row r="27" spans="2:16" ht="30" customHeight="1">
      <c r="B27" s="178" t="str">
        <f t="shared" si="1"/>
        <v/>
      </c>
      <c r="C27" s="268"/>
      <c r="D27" s="269"/>
      <c r="E27" s="269"/>
      <c r="F27" s="270"/>
      <c r="G27" s="179" t="str">
        <f t="shared" si="0"/>
        <v/>
      </c>
      <c r="I27" s="180" t="s">
        <v>162</v>
      </c>
      <c r="J27" s="181">
        <v>2</v>
      </c>
      <c r="K27" s="71"/>
      <c r="L27" s="71"/>
      <c r="M27" s="71"/>
      <c r="N27" s="158"/>
      <c r="O27" s="178"/>
      <c r="P27" s="75"/>
    </row>
    <row r="28" spans="2:16" ht="30" customHeight="1">
      <c r="B28" s="178" t="str">
        <f t="shared" si="1"/>
        <v/>
      </c>
      <c r="C28" s="268"/>
      <c r="D28" s="269"/>
      <c r="E28" s="269"/>
      <c r="F28" s="270"/>
      <c r="G28" s="179" t="str">
        <f t="shared" si="0"/>
        <v/>
      </c>
      <c r="I28" s="180" t="s">
        <v>119</v>
      </c>
      <c r="J28" s="181">
        <v>1</v>
      </c>
      <c r="K28" s="71"/>
      <c r="L28" s="71"/>
      <c r="M28" s="71"/>
      <c r="N28" s="158"/>
      <c r="O28" s="178"/>
      <c r="P28" s="75"/>
    </row>
    <row r="29" spans="2:16" ht="30" customHeight="1">
      <c r="B29" s="178" t="str">
        <f t="shared" si="1"/>
        <v/>
      </c>
      <c r="C29" s="268"/>
      <c r="D29" s="269"/>
      <c r="E29" s="269"/>
      <c r="F29" s="270"/>
      <c r="G29" s="179" t="str">
        <f t="shared" si="0"/>
        <v/>
      </c>
      <c r="N29" s="76"/>
      <c r="O29" s="183"/>
      <c r="P29" s="75"/>
    </row>
    <row r="30" spans="2:16" ht="30" customHeight="1">
      <c r="B30" s="178" t="str">
        <f t="shared" si="1"/>
        <v/>
      </c>
      <c r="C30" s="268"/>
      <c r="D30" s="269"/>
      <c r="E30" s="269"/>
      <c r="F30" s="270"/>
      <c r="G30" s="179" t="str">
        <f t="shared" si="0"/>
        <v/>
      </c>
      <c r="N30" s="76"/>
      <c r="O30" s="183"/>
      <c r="P30" s="75"/>
    </row>
    <row r="31" spans="2:16" ht="30" customHeight="1">
      <c r="B31" s="178" t="str">
        <f t="shared" si="1"/>
        <v/>
      </c>
      <c r="C31" s="268"/>
      <c r="D31" s="269"/>
      <c r="E31" s="269"/>
      <c r="F31" s="270"/>
      <c r="G31" s="179" t="str">
        <f t="shared" si="0"/>
        <v/>
      </c>
      <c r="N31" s="76"/>
      <c r="O31" s="183"/>
      <c r="P31" s="75"/>
    </row>
    <row r="32" spans="2:16" ht="30" customHeight="1">
      <c r="B32" s="178" t="str">
        <f t="shared" si="1"/>
        <v/>
      </c>
      <c r="C32" s="268"/>
      <c r="D32" s="269"/>
      <c r="E32" s="269"/>
      <c r="F32" s="270"/>
      <c r="G32" s="179" t="str">
        <f t="shared" si="0"/>
        <v/>
      </c>
      <c r="N32" s="76"/>
      <c r="O32" s="183"/>
      <c r="P32" s="75"/>
    </row>
    <row r="33" spans="2:16" ht="30" customHeight="1">
      <c r="B33" s="178" t="str">
        <f t="shared" si="1"/>
        <v/>
      </c>
      <c r="C33" s="268"/>
      <c r="D33" s="269"/>
      <c r="E33" s="269"/>
      <c r="F33" s="270"/>
      <c r="G33" s="179" t="str">
        <f t="shared" si="0"/>
        <v/>
      </c>
      <c r="N33" s="76"/>
      <c r="O33" s="183"/>
      <c r="P33" s="75"/>
    </row>
    <row r="34" spans="2:16" ht="30" customHeight="1">
      <c r="B34" s="178" t="str">
        <f t="shared" si="1"/>
        <v/>
      </c>
      <c r="C34" s="268"/>
      <c r="D34" s="269"/>
      <c r="E34" s="269"/>
      <c r="F34" s="270"/>
      <c r="G34" s="179" t="str">
        <f t="shared" si="0"/>
        <v/>
      </c>
      <c r="N34" s="76"/>
      <c r="O34" s="183"/>
      <c r="P34" s="75"/>
    </row>
    <row r="35" spans="2:16" ht="30" customHeight="1">
      <c r="B35" s="70"/>
      <c r="C35" s="292" t="s">
        <v>114</v>
      </c>
      <c r="D35" s="293"/>
      <c r="E35" s="294"/>
      <c r="F35" s="271" t="s">
        <v>45</v>
      </c>
      <c r="G35" s="184">
        <f>SUM(G5:G34)</f>
        <v>117</v>
      </c>
      <c r="N35" s="76"/>
      <c r="O35" s="183"/>
      <c r="P35" s="75"/>
    </row>
    <row r="36" spans="2:16" ht="30" customHeight="1">
      <c r="B36" s="70"/>
      <c r="D36" s="69"/>
      <c r="E36" s="69"/>
      <c r="N36" s="76"/>
      <c r="O36" s="183"/>
      <c r="P36" s="75"/>
    </row>
    <row r="37" spans="2:16" ht="30" customHeight="1">
      <c r="B37" s="70"/>
      <c r="D37" s="69"/>
      <c r="E37" s="69"/>
      <c r="N37" s="76"/>
      <c r="O37" s="183"/>
      <c r="P37" s="75"/>
    </row>
    <row r="38" spans="2:16" ht="30" customHeight="1">
      <c r="B38" s="70"/>
      <c r="D38" s="69"/>
      <c r="E38" s="69"/>
      <c r="N38" s="76"/>
      <c r="O38" s="183"/>
      <c r="P38" s="75"/>
    </row>
    <row r="39" spans="2:16" ht="30" customHeight="1">
      <c r="B39" s="70"/>
      <c r="D39" s="69"/>
      <c r="E39" s="69"/>
      <c r="N39" s="76"/>
      <c r="O39" s="183"/>
      <c r="P39" s="75"/>
    </row>
    <row r="40" spans="2:16" ht="30" customHeight="1">
      <c r="B40" s="70"/>
      <c r="D40" s="69"/>
      <c r="E40" s="69"/>
      <c r="N40" s="76"/>
      <c r="O40" s="183"/>
      <c r="P40" s="75"/>
    </row>
    <row r="41" spans="2:16" ht="30" customHeight="1">
      <c r="B41" s="70"/>
      <c r="D41" s="69"/>
      <c r="E41" s="69"/>
      <c r="N41" s="76"/>
      <c r="O41" s="183"/>
      <c r="P41" s="75"/>
    </row>
    <row r="42" spans="2:16" ht="30" customHeight="1">
      <c r="B42" s="70"/>
      <c r="D42" s="69"/>
      <c r="E42" s="69"/>
      <c r="N42" s="76"/>
      <c r="O42" s="183"/>
      <c r="P42" s="75"/>
    </row>
    <row r="43" spans="2:16" ht="30" customHeight="1">
      <c r="B43" s="70"/>
      <c r="D43" s="69"/>
      <c r="E43" s="69"/>
      <c r="N43" s="76"/>
      <c r="O43" s="183"/>
      <c r="P43" s="75"/>
    </row>
    <row r="44" spans="2:16" ht="30" customHeight="1">
      <c r="B44" s="70"/>
      <c r="D44" s="69"/>
      <c r="E44" s="69"/>
      <c r="N44" s="76"/>
      <c r="O44" s="183"/>
      <c r="P44" s="75"/>
    </row>
    <row r="45" spans="2:16" ht="30" customHeight="1">
      <c r="B45" s="70"/>
      <c r="D45" s="69"/>
      <c r="E45" s="69"/>
      <c r="N45" s="76"/>
      <c r="O45" s="183"/>
      <c r="P45" s="185"/>
    </row>
    <row r="46" spans="2:16" ht="37.5" customHeight="1">
      <c r="B46" s="70"/>
      <c r="D46" s="69"/>
      <c r="E46" s="69"/>
      <c r="N46" s="75"/>
    </row>
    <row r="47" spans="2:16" ht="30" customHeight="1">
      <c r="B47" s="70"/>
      <c r="D47" s="69"/>
      <c r="E47" s="69"/>
      <c r="N47" s="75"/>
    </row>
    <row r="48" spans="2:16" ht="30" customHeight="1">
      <c r="B48" s="70"/>
      <c r="D48" s="69"/>
      <c r="E48" s="69"/>
      <c r="N48" s="75"/>
    </row>
    <row r="49" spans="2:14" ht="30" customHeight="1">
      <c r="B49" s="70"/>
      <c r="D49" s="69"/>
      <c r="E49" s="69"/>
      <c r="N49" s="75"/>
    </row>
    <row r="50" spans="2:14" ht="30" hidden="1" customHeight="1">
      <c r="B50" s="70"/>
      <c r="D50" s="69"/>
      <c r="E50" s="69"/>
      <c r="N50" s="75"/>
    </row>
    <row r="51" spans="2:14" ht="30" hidden="1" customHeight="1">
      <c r="B51" s="70"/>
      <c r="D51" s="69"/>
      <c r="E51" s="69"/>
      <c r="N51" s="75"/>
    </row>
    <row r="52" spans="2:14" ht="30" hidden="1" customHeight="1">
      <c r="B52" s="70"/>
      <c r="D52" s="69"/>
      <c r="E52" s="69"/>
      <c r="N52" s="75"/>
    </row>
    <row r="53" spans="2:14" ht="30" hidden="1" customHeight="1">
      <c r="B53" s="70"/>
      <c r="D53" s="69"/>
      <c r="E53" s="69"/>
      <c r="N53" s="75"/>
    </row>
    <row r="54" spans="2:14" ht="30" hidden="1" customHeight="1">
      <c r="B54" s="70"/>
      <c r="D54" s="69"/>
      <c r="E54" s="69"/>
      <c r="N54" s="75"/>
    </row>
    <row r="55" spans="2:14" ht="30" hidden="1" customHeight="1">
      <c r="D55" s="69"/>
      <c r="E55" s="69"/>
      <c r="N55" s="75"/>
    </row>
    <row r="56" spans="2:14" ht="30" hidden="1" customHeight="1">
      <c r="D56" s="69"/>
      <c r="E56" s="69"/>
      <c r="N56" s="75"/>
    </row>
    <row r="57" spans="2:14" ht="30" hidden="1" customHeight="1">
      <c r="D57" s="69"/>
      <c r="E57" s="69"/>
      <c r="N57" s="75"/>
    </row>
    <row r="58" spans="2:14" ht="30" hidden="1" customHeight="1">
      <c r="N58" s="75"/>
    </row>
    <row r="59" spans="2:14" ht="30" hidden="1" customHeight="1">
      <c r="N59" s="75"/>
    </row>
    <row r="60" spans="2:14" ht="30" hidden="1" customHeight="1">
      <c r="N60" s="75"/>
    </row>
    <row r="61" spans="2:14" ht="30" hidden="1" customHeight="1">
      <c r="N61" s="75"/>
    </row>
    <row r="62" spans="2:14" ht="30" hidden="1" customHeight="1">
      <c r="N62" s="75"/>
    </row>
    <row r="63" spans="2:14" ht="30" hidden="1" customHeight="1">
      <c r="N63" s="75"/>
    </row>
    <row r="64" spans="2:14" ht="30" hidden="1" customHeight="1">
      <c r="N64" s="75"/>
    </row>
    <row r="69"/>
    <row r="70"/>
    <row r="71"/>
    <row r="72"/>
    <row r="73"/>
    <row r="76"/>
    <row r="77"/>
  </sheetData>
  <sheetProtection password="DACF" sheet="1" objects="1" scenarios="1" formatCells="0" formatColumns="0" formatRows="0" selectLockedCells="1"/>
  <autoFilter ref="C4:G4" xr:uid="{00000000-0009-0000-0000-000005000000}"/>
  <mergeCells count="6">
    <mergeCell ref="K1:L1"/>
    <mergeCell ref="C35:E35"/>
    <mergeCell ref="C1:D1"/>
    <mergeCell ref="E1:F1"/>
    <mergeCell ref="G1:H1"/>
    <mergeCell ref="I1:J1"/>
  </mergeCells>
  <conditionalFormatting sqref="E5:E34">
    <cfRule type="containsText" dxfId="90" priority="97" operator="containsText" text="Muito">
      <formula>NOT(ISERROR(SEARCH("Muito",E5)))</formula>
    </cfRule>
    <cfRule type="containsText" dxfId="89" priority="98" operator="containsText" text="Pra">
      <formula>NOT(ISERROR(SEARCH("Pra",E5)))</formula>
    </cfRule>
    <cfRule type="containsText" dxfId="88" priority="99" operator="containsText" text="Pouco">
      <formula>NOT(ISERROR(SEARCH("Pouco",E5)))</formula>
    </cfRule>
    <cfRule type="containsText" dxfId="87" priority="100" operator="containsText" text="Nada">
      <formula>NOT(ISERROR(SEARCH("Nada",E5)))</formula>
    </cfRule>
  </conditionalFormatting>
  <conditionalFormatting sqref="F5:F34">
    <cfRule type="containsText" dxfId="86" priority="93" operator="containsText" text="Piora muito">
      <formula>NOT(ISERROR(SEARCH("Piora muito",F5)))</formula>
    </cfRule>
    <cfRule type="containsText" dxfId="85" priority="94" operator="containsText" text="Piora">
      <formula>NOT(ISERROR(SEARCH("Piora",F5)))</formula>
    </cfRule>
    <cfRule type="containsText" dxfId="84" priority="95" operator="containsText" text="Melhora muito">
      <formula>NOT(ISERROR(SEARCH("Melhora muito",F5)))</formula>
    </cfRule>
    <cfRule type="containsText" dxfId="83" priority="96" operator="containsText" text="Melhora">
      <formula>NOT(ISERROR(SEARCH("Melhora",F5)))</formula>
    </cfRule>
  </conditionalFormatting>
  <conditionalFormatting sqref="D5:D34">
    <cfRule type="containsText" dxfId="82" priority="73" operator="containsText" text="Pouco">
      <formula>NOT(ISERROR(SEARCH("Pouco",D5)))</formula>
    </cfRule>
    <cfRule type="containsText" dxfId="81" priority="74" operator="containsText" text="Sem">
      <formula>NOT(ISERROR(SEARCH("Sem",D5)))</formula>
    </cfRule>
    <cfRule type="containsText" dxfId="80" priority="75" operator="containsText" text="Muito">
      <formula>NOT(ISERROR(SEARCH("Muito",D5)))</formula>
    </cfRule>
    <cfRule type="containsText" dxfId="79" priority="76" operator="containsText" text="Totalmente">
      <formula>NOT(ISERROR(SEARCH("Totalmente",D5)))</formula>
    </cfRule>
  </conditionalFormatting>
  <dataValidations count="3">
    <dataValidation type="list" allowBlank="1" showInputMessage="1" showErrorMessage="1" sqref="E5:E34" xr:uid="{00000000-0002-0000-0500-000000000000}">
      <formula1>$I$16:$I$20</formula1>
    </dataValidation>
    <dataValidation type="list" allowBlank="1" showInputMessage="1" showErrorMessage="1" sqref="D5:D34" xr:uid="{00000000-0002-0000-0500-000001000000}">
      <formula1>$I$8:$I$12</formula1>
    </dataValidation>
    <dataValidation type="list" allowBlank="1" showInputMessage="1" showErrorMessage="1" sqref="F5:F34" xr:uid="{00000000-0002-0000-0500-000002000000}">
      <formula1>$I$24:$I$28</formula1>
    </dataValidation>
  </dataValidations>
  <printOptions verticalCentered="1"/>
  <pageMargins left="0.23622047244094491" right="0.23622047244094491" top="0.74803149606299213" bottom="0.74803149606299213" header="0.31496062992125984" footer="0.31496062992125984"/>
  <pageSetup paperSize="9" scale="73" fitToWidth="0" orientation="landscape" horizontalDpi="4294967292" verticalDpi="4294967292"/>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dimension ref="A1:AU71"/>
  <sheetViews>
    <sheetView showGridLines="0" zoomScale="90" zoomScaleNormal="90" zoomScalePageLayoutView="90" workbookViewId="0">
      <pane ySplit="4" topLeftCell="A5" activePane="bottomLeft" state="frozen"/>
      <selection pane="bottomLeft" activeCell="C5" sqref="C5"/>
    </sheetView>
  </sheetViews>
  <sheetFormatPr baseColWidth="10" defaultColWidth="0" defaultRowHeight="0" customHeight="1" zeroHeight="1"/>
  <cols>
    <col min="1" max="1" width="2.28515625" style="69" customWidth="1"/>
    <col min="2" max="2" width="1.42578125" style="69" customWidth="1"/>
    <col min="3" max="3" width="50.7109375" style="69" customWidth="1"/>
    <col min="4" max="5" width="25.7109375" style="79" customWidth="1"/>
    <col min="6" max="6" width="25.7109375" style="69" customWidth="1"/>
    <col min="7" max="7" width="15.7109375" style="69" customWidth="1"/>
    <col min="8" max="8" width="10.42578125" style="70" customWidth="1"/>
    <col min="9" max="9" width="20.42578125" style="70" customWidth="1"/>
    <col min="10" max="13" width="8.85546875" style="70" customWidth="1"/>
    <col min="14" max="14" width="8.7109375" style="70" customWidth="1"/>
    <col min="15" max="15" width="8.85546875" style="76" customWidth="1"/>
    <col min="16" max="16" width="8.85546875" style="70" customWidth="1"/>
    <col min="17" max="17" width="8.85546875" style="76" customWidth="1"/>
    <col min="18" max="18" width="9.140625" style="70" customWidth="1"/>
    <col min="19" max="47" width="9.140625" style="71" hidden="1" customWidth="1"/>
    <col min="48" max="16384" width="9.140625" style="69" hidden="1"/>
  </cols>
  <sheetData>
    <row r="1" spans="2:47" s="63" customFormat="1" ht="39" customHeight="1">
      <c r="B1" s="260"/>
      <c r="C1" s="291"/>
      <c r="D1" s="291"/>
      <c r="E1" s="291"/>
      <c r="F1" s="291"/>
      <c r="G1" s="291"/>
      <c r="H1" s="291"/>
      <c r="I1" s="291"/>
      <c r="J1" s="291"/>
      <c r="K1" s="291"/>
      <c r="L1" s="291"/>
      <c r="M1" s="64"/>
    </row>
    <row r="2" spans="2:47" s="65" customFormat="1" ht="30" customHeight="1">
      <c r="D2" s="66"/>
      <c r="E2" s="67"/>
      <c r="F2" s="67"/>
      <c r="G2" s="67"/>
      <c r="H2" s="67"/>
      <c r="I2" s="68"/>
      <c r="J2" s="68"/>
      <c r="K2" s="68"/>
      <c r="L2" s="68"/>
      <c r="M2" s="68"/>
      <c r="N2" s="68"/>
      <c r="O2" s="68"/>
      <c r="P2" s="68"/>
      <c r="Q2" s="68"/>
    </row>
    <row r="3" spans="2:47" ht="19.5" customHeight="1" thickBot="1">
      <c r="D3" s="69"/>
      <c r="E3" s="69"/>
    </row>
    <row r="4" spans="2:47" s="72" customFormat="1" ht="30" customHeight="1" thickTop="1" thickBot="1">
      <c r="C4" s="175" t="s">
        <v>80</v>
      </c>
      <c r="D4" s="176" t="s">
        <v>147</v>
      </c>
      <c r="E4" s="176" t="s">
        <v>117</v>
      </c>
      <c r="F4" s="176" t="s">
        <v>118</v>
      </c>
      <c r="G4" s="176" t="s">
        <v>153</v>
      </c>
      <c r="H4" s="73"/>
      <c r="I4" s="73"/>
      <c r="J4" s="73"/>
      <c r="K4" s="73"/>
      <c r="L4" s="73"/>
      <c r="M4" s="73"/>
      <c r="N4" s="73"/>
      <c r="O4" s="177"/>
      <c r="P4" s="73"/>
      <c r="Q4" s="177"/>
      <c r="R4" s="73"/>
      <c r="S4" s="74">
        <v>1</v>
      </c>
      <c r="T4" s="74">
        <v>1</v>
      </c>
      <c r="U4" s="74">
        <v>1</v>
      </c>
      <c r="V4" s="74">
        <v>1</v>
      </c>
      <c r="W4" s="74">
        <v>2</v>
      </c>
      <c r="X4" s="74">
        <v>2</v>
      </c>
      <c r="Y4" s="74">
        <v>2</v>
      </c>
      <c r="Z4" s="74">
        <v>2</v>
      </c>
      <c r="AA4" s="74">
        <v>2</v>
      </c>
      <c r="AB4" s="74">
        <v>2</v>
      </c>
      <c r="AC4" s="74">
        <v>2</v>
      </c>
      <c r="AD4" s="74">
        <v>2</v>
      </c>
      <c r="AE4" s="74">
        <v>2</v>
      </c>
      <c r="AF4" s="74">
        <v>2</v>
      </c>
      <c r="AG4" s="74">
        <v>2</v>
      </c>
      <c r="AH4" s="74">
        <v>2</v>
      </c>
      <c r="AI4" s="74">
        <v>3</v>
      </c>
      <c r="AJ4" s="74">
        <v>3</v>
      </c>
      <c r="AK4" s="74">
        <v>3</v>
      </c>
      <c r="AL4" s="74">
        <v>3</v>
      </c>
      <c r="AM4" s="74">
        <v>3</v>
      </c>
      <c r="AN4" s="74">
        <v>3</v>
      </c>
      <c r="AO4" s="74">
        <v>3</v>
      </c>
      <c r="AP4" s="74">
        <v>3</v>
      </c>
      <c r="AQ4" s="74">
        <v>3</v>
      </c>
      <c r="AR4" s="74">
        <v>3</v>
      </c>
      <c r="AS4" s="74">
        <v>3</v>
      </c>
      <c r="AT4" s="74">
        <v>3</v>
      </c>
      <c r="AU4" s="74"/>
    </row>
    <row r="5" spans="2:47" ht="30" customHeight="1" thickTop="1">
      <c r="B5" s="178">
        <f>G5</f>
        <v>20</v>
      </c>
      <c r="C5" s="54" t="s">
        <v>296</v>
      </c>
      <c r="D5" s="55" t="s">
        <v>148</v>
      </c>
      <c r="E5" s="55" t="s">
        <v>158</v>
      </c>
      <c r="F5" s="56" t="s">
        <v>162</v>
      </c>
      <c r="G5" s="179">
        <f t="shared" ref="G5:G34" si="0">IF(ISERROR(VLOOKUP(D5,$I$8:$J$12,2,FALSE)*VLOOKUP(E5,$I$16:$J$20,2,FALSE)*VLOOKUP(F5,$I$24:$J$28,2,FALSE)),"",VLOOKUP(D5,$I$8:$J$12,2,FALSE)*VLOOKUP(E5,$I$16:$J$20,2,FALSE)*VLOOKUP(F5,$I$24:$J$28,2,FALSE))</f>
        <v>20</v>
      </c>
    </row>
    <row r="6" spans="2:47" ht="30" customHeight="1" thickBot="1">
      <c r="B6" s="178">
        <f t="shared" ref="B6:B34" si="1">G6</f>
        <v>6</v>
      </c>
      <c r="C6" s="54" t="s">
        <v>297</v>
      </c>
      <c r="D6" s="55" t="s">
        <v>148</v>
      </c>
      <c r="E6" s="55" t="s">
        <v>155</v>
      </c>
      <c r="F6" s="56" t="s">
        <v>161</v>
      </c>
      <c r="G6" s="179">
        <f t="shared" si="0"/>
        <v>6</v>
      </c>
      <c r="I6" s="180" t="s">
        <v>147</v>
      </c>
      <c r="J6" s="71"/>
      <c r="K6" s="71"/>
      <c r="L6" s="71">
        <v>2.0000000000000001E-4</v>
      </c>
      <c r="M6" s="71">
        <f>IF(G5="","",G5+L7)</f>
        <v>20.00019</v>
      </c>
      <c r="N6" s="158" t="str">
        <f>IF(C5=0,"",C5)</f>
        <v>La falta de interés en las iniciativas sociales y medioambientales</v>
      </c>
      <c r="O6" s="178">
        <f>G5</f>
        <v>20</v>
      </c>
      <c r="P6" s="75"/>
    </row>
    <row r="7" spans="2:47" ht="30" customHeight="1" thickTop="1">
      <c r="B7" s="178">
        <f t="shared" si="1"/>
        <v>24</v>
      </c>
      <c r="C7" s="54" t="s">
        <v>298</v>
      </c>
      <c r="D7" s="55" t="s">
        <v>149</v>
      </c>
      <c r="E7" s="55" t="s">
        <v>156</v>
      </c>
      <c r="F7" s="56" t="s">
        <v>162</v>
      </c>
      <c r="G7" s="179">
        <f t="shared" si="0"/>
        <v>24</v>
      </c>
      <c r="H7" s="77"/>
      <c r="I7" s="181"/>
      <c r="J7" s="71"/>
      <c r="K7" s="71"/>
      <c r="L7" s="71">
        <v>1.9000000000000001E-4</v>
      </c>
      <c r="M7" s="71">
        <f>IF(G6="","",G6+L8)</f>
        <v>6.0001800000000003</v>
      </c>
      <c r="N7" s="158" t="str">
        <f t="shared" ref="N7:N10" si="2">IF(C6=0,"",C6)</f>
        <v>No hay nuevas líneas de productos</v>
      </c>
      <c r="O7" s="178">
        <f t="shared" ref="O7:O10" si="3">G6</f>
        <v>6</v>
      </c>
      <c r="P7" s="75"/>
    </row>
    <row r="8" spans="2:47" ht="30" customHeight="1">
      <c r="B8" s="178">
        <f t="shared" si="1"/>
        <v>60</v>
      </c>
      <c r="C8" s="54" t="s">
        <v>299</v>
      </c>
      <c r="D8" s="55" t="s">
        <v>150</v>
      </c>
      <c r="E8" s="55" t="s">
        <v>157</v>
      </c>
      <c r="F8" s="56" t="s">
        <v>119</v>
      </c>
      <c r="G8" s="179">
        <f t="shared" si="0"/>
        <v>60</v>
      </c>
      <c r="H8" s="78"/>
      <c r="I8" s="180" t="s">
        <v>148</v>
      </c>
      <c r="J8" s="181">
        <v>1</v>
      </c>
      <c r="K8" s="71"/>
      <c r="L8" s="71">
        <v>1.8000000000000001E-4</v>
      </c>
      <c r="M8" s="71">
        <f>IF(G7="","",G7+L9)</f>
        <v>24.000170000000001</v>
      </c>
      <c r="N8" s="158" t="str">
        <f t="shared" si="2"/>
        <v>Hay un número limitado de recursos esenciales</v>
      </c>
      <c r="O8" s="178">
        <f t="shared" si="3"/>
        <v>24</v>
      </c>
      <c r="P8" s="75"/>
    </row>
    <row r="9" spans="2:47" ht="30" customHeight="1">
      <c r="B9" s="178">
        <f t="shared" si="1"/>
        <v>8</v>
      </c>
      <c r="C9" s="54" t="s">
        <v>300</v>
      </c>
      <c r="D9" s="55" t="s">
        <v>151</v>
      </c>
      <c r="E9" s="55" t="s">
        <v>154</v>
      </c>
      <c r="F9" s="56" t="s">
        <v>159</v>
      </c>
      <c r="G9" s="179">
        <f>IF(ISERROR(VLOOKUP(D9,$I$8:$J$12,2,FALSE)*VLOOKUP(E9,$I$16:$J$20,2,FALSE)*VLOOKUP(F9,$I$24:$J$28,2,FALSE)),"",VLOOKUP(D9,$I$8:$J$12,2,FALSE)*VLOOKUP(E9,$I$16:$J$20,2,FALSE)*VLOOKUP(F9,$I$24:$J$28,2,FALSE))</f>
        <v>8</v>
      </c>
      <c r="I9" s="180" t="s">
        <v>149</v>
      </c>
      <c r="J9" s="181">
        <v>2</v>
      </c>
      <c r="K9" s="71"/>
      <c r="L9" s="71">
        <v>1.7000000000000001E-4</v>
      </c>
      <c r="M9" s="71">
        <f>IF(G8="","",G8+L10)</f>
        <v>60.000160000000001</v>
      </c>
      <c r="N9" s="158" t="str">
        <f t="shared" si="2"/>
        <v>No hay nuevos clientes que entran en el mercado</v>
      </c>
      <c r="O9" s="178">
        <f t="shared" si="3"/>
        <v>60</v>
      </c>
      <c r="P9" s="75"/>
    </row>
    <row r="10" spans="2:47" ht="30" customHeight="1">
      <c r="B10" s="178" t="str">
        <f t="shared" si="1"/>
        <v/>
      </c>
      <c r="C10" s="268"/>
      <c r="D10" s="269"/>
      <c r="E10" s="269"/>
      <c r="F10" s="270"/>
      <c r="G10" s="179" t="str">
        <f t="shared" ref="G10:G19" si="4">IF(ISERROR(VLOOKUP(D10,$I$8:$J$12,2,FALSE)*VLOOKUP(E10,$I$16:$J$20,2,FALSE)*VLOOKUP(F10,$I$24:$J$28,2,FALSE)),"",VLOOKUP(D10,$I$8:$J$12,2,FALSE)*VLOOKUP(E10,$I$16:$J$20,2,FALSE)*VLOOKUP(F10,$I$24:$J$28,2,FALSE))</f>
        <v/>
      </c>
      <c r="I10" s="180" t="s">
        <v>150</v>
      </c>
      <c r="J10" s="181">
        <v>3</v>
      </c>
      <c r="K10" s="71"/>
      <c r="L10" s="71">
        <v>1.6000000000000001E-4</v>
      </c>
      <c r="M10" s="71">
        <f>IF(G9="","",G9+L11)</f>
        <v>8.0001499999999997</v>
      </c>
      <c r="N10" s="158" t="str">
        <f t="shared" si="2"/>
        <v>La empresa cuenta con disminución en el mercado</v>
      </c>
      <c r="O10" s="178">
        <f t="shared" si="3"/>
        <v>8</v>
      </c>
      <c r="P10" s="75"/>
    </row>
    <row r="11" spans="2:47" ht="30" customHeight="1">
      <c r="B11" s="178" t="str">
        <f t="shared" si="1"/>
        <v/>
      </c>
      <c r="C11" s="268"/>
      <c r="D11" s="269"/>
      <c r="E11" s="269"/>
      <c r="F11" s="270"/>
      <c r="G11" s="179" t="str">
        <f t="shared" si="4"/>
        <v/>
      </c>
      <c r="I11" s="180" t="s">
        <v>151</v>
      </c>
      <c r="J11" s="181">
        <v>4</v>
      </c>
      <c r="K11" s="71"/>
      <c r="L11" s="71">
        <v>1.4999999999999999E-4</v>
      </c>
      <c r="M11" s="71" t="str">
        <f t="shared" ref="M11:M25" si="5">IF(G20="","",G20+L12)</f>
        <v/>
      </c>
      <c r="N11" s="158" t="str">
        <f t="shared" ref="N11:N25" si="6">IF(C20=0,"",C20)</f>
        <v/>
      </c>
      <c r="O11" s="178" t="str">
        <f t="shared" ref="O11:O25" si="7">G20</f>
        <v/>
      </c>
      <c r="P11" s="75"/>
    </row>
    <row r="12" spans="2:47" ht="30" customHeight="1">
      <c r="B12" s="178" t="str">
        <f t="shared" si="1"/>
        <v/>
      </c>
      <c r="C12" s="268"/>
      <c r="D12" s="269"/>
      <c r="E12" s="269"/>
      <c r="F12" s="270"/>
      <c r="G12" s="179" t="str">
        <f t="shared" si="4"/>
        <v/>
      </c>
      <c r="I12" s="180" t="s">
        <v>152</v>
      </c>
      <c r="J12" s="181">
        <v>5</v>
      </c>
      <c r="K12" s="71"/>
      <c r="L12" s="71">
        <v>1.3999999999999999E-4</v>
      </c>
      <c r="M12" s="71" t="str">
        <f t="shared" si="5"/>
        <v/>
      </c>
      <c r="N12" s="158" t="str">
        <f t="shared" si="6"/>
        <v/>
      </c>
      <c r="O12" s="178" t="str">
        <f t="shared" si="7"/>
        <v/>
      </c>
      <c r="P12" s="75"/>
    </row>
    <row r="13" spans="2:47" ht="30" customHeight="1">
      <c r="B13" s="178" t="str">
        <f t="shared" si="1"/>
        <v/>
      </c>
      <c r="C13" s="268"/>
      <c r="D13" s="269"/>
      <c r="E13" s="269"/>
      <c r="F13" s="270"/>
      <c r="G13" s="179" t="str">
        <f t="shared" si="4"/>
        <v/>
      </c>
      <c r="I13" s="182"/>
      <c r="J13" s="71"/>
      <c r="K13" s="71"/>
      <c r="L13" s="71">
        <v>1.2999999999999999E-4</v>
      </c>
      <c r="M13" s="71" t="str">
        <f t="shared" si="5"/>
        <v/>
      </c>
      <c r="N13" s="158" t="str">
        <f t="shared" si="6"/>
        <v/>
      </c>
      <c r="O13" s="178" t="str">
        <f t="shared" si="7"/>
        <v/>
      </c>
      <c r="P13" s="75"/>
    </row>
    <row r="14" spans="2:47" ht="30" customHeight="1">
      <c r="B14" s="178" t="str">
        <f t="shared" si="1"/>
        <v/>
      </c>
      <c r="C14" s="268"/>
      <c r="D14" s="269"/>
      <c r="E14" s="269"/>
      <c r="F14" s="270"/>
      <c r="G14" s="179" t="str">
        <f t="shared" si="4"/>
        <v/>
      </c>
      <c r="I14" s="180" t="s">
        <v>117</v>
      </c>
      <c r="J14" s="71"/>
      <c r="K14" s="71"/>
      <c r="L14" s="71">
        <v>1.2E-4</v>
      </c>
      <c r="M14" s="71" t="str">
        <f t="shared" si="5"/>
        <v/>
      </c>
      <c r="N14" s="158" t="str">
        <f t="shared" si="6"/>
        <v/>
      </c>
      <c r="O14" s="178" t="str">
        <f t="shared" si="7"/>
        <v/>
      </c>
      <c r="P14" s="75"/>
    </row>
    <row r="15" spans="2:47" s="71" customFormat="1" ht="30" customHeight="1">
      <c r="B15" s="178" t="str">
        <f t="shared" si="1"/>
        <v/>
      </c>
      <c r="C15" s="268"/>
      <c r="D15" s="269"/>
      <c r="E15" s="269"/>
      <c r="F15" s="270"/>
      <c r="G15" s="179" t="str">
        <f t="shared" si="4"/>
        <v/>
      </c>
      <c r="H15" s="70"/>
      <c r="I15" s="181"/>
      <c r="L15" s="71">
        <v>1.1E-4</v>
      </c>
      <c r="M15" s="71" t="str">
        <f t="shared" si="5"/>
        <v/>
      </c>
      <c r="N15" s="158" t="str">
        <f t="shared" si="6"/>
        <v/>
      </c>
      <c r="O15" s="178" t="str">
        <f t="shared" si="7"/>
        <v/>
      </c>
      <c r="P15" s="75"/>
      <c r="Q15" s="76"/>
      <c r="R15" s="70"/>
    </row>
    <row r="16" spans="2:47" s="71" customFormat="1" ht="30" customHeight="1">
      <c r="B16" s="178" t="str">
        <f t="shared" si="1"/>
        <v/>
      </c>
      <c r="C16" s="268"/>
      <c r="D16" s="269"/>
      <c r="E16" s="269"/>
      <c r="F16" s="270"/>
      <c r="G16" s="179" t="str">
        <f t="shared" si="4"/>
        <v/>
      </c>
      <c r="H16" s="70"/>
      <c r="I16" s="180" t="s">
        <v>154</v>
      </c>
      <c r="J16" s="181">
        <v>1</v>
      </c>
      <c r="L16" s="71">
        <v>1E-4</v>
      </c>
      <c r="M16" s="71" t="str">
        <f t="shared" si="5"/>
        <v/>
      </c>
      <c r="N16" s="158" t="str">
        <f t="shared" si="6"/>
        <v/>
      </c>
      <c r="O16" s="178" t="str">
        <f t="shared" si="7"/>
        <v/>
      </c>
      <c r="P16" s="75"/>
      <c r="Q16" s="76"/>
      <c r="R16" s="70"/>
    </row>
    <row r="17" spans="2:18" s="71" customFormat="1" ht="30" customHeight="1">
      <c r="B17" s="178" t="str">
        <f t="shared" si="1"/>
        <v/>
      </c>
      <c r="C17" s="268"/>
      <c r="D17" s="269"/>
      <c r="E17" s="269"/>
      <c r="F17" s="270"/>
      <c r="G17" s="179" t="str">
        <f t="shared" si="4"/>
        <v/>
      </c>
      <c r="H17" s="70"/>
      <c r="I17" s="180" t="s">
        <v>155</v>
      </c>
      <c r="J17" s="181">
        <v>2</v>
      </c>
      <c r="L17" s="71">
        <v>9.0000000000000006E-5</v>
      </c>
      <c r="M17" s="71" t="str">
        <f t="shared" si="5"/>
        <v/>
      </c>
      <c r="N17" s="158" t="str">
        <f t="shared" si="6"/>
        <v/>
      </c>
      <c r="O17" s="178" t="str">
        <f t="shared" si="7"/>
        <v/>
      </c>
      <c r="P17" s="75"/>
      <c r="Q17" s="76"/>
      <c r="R17" s="70"/>
    </row>
    <row r="18" spans="2:18" s="71" customFormat="1" ht="30" customHeight="1">
      <c r="B18" s="178" t="str">
        <f t="shared" si="1"/>
        <v/>
      </c>
      <c r="C18" s="268"/>
      <c r="D18" s="269"/>
      <c r="E18" s="269"/>
      <c r="F18" s="270"/>
      <c r="G18" s="179" t="str">
        <f t="shared" si="4"/>
        <v/>
      </c>
      <c r="H18" s="70"/>
      <c r="I18" s="180" t="s">
        <v>156</v>
      </c>
      <c r="J18" s="181">
        <v>3</v>
      </c>
      <c r="L18" s="71">
        <v>8.0000000000000007E-5</v>
      </c>
      <c r="M18" s="71" t="str">
        <f t="shared" si="5"/>
        <v/>
      </c>
      <c r="N18" s="158" t="str">
        <f t="shared" si="6"/>
        <v/>
      </c>
      <c r="O18" s="178" t="str">
        <f t="shared" si="7"/>
        <v/>
      </c>
      <c r="P18" s="75"/>
      <c r="Q18" s="76"/>
      <c r="R18" s="70"/>
    </row>
    <row r="19" spans="2:18" s="71" customFormat="1" ht="30" customHeight="1">
      <c r="B19" s="178" t="str">
        <f t="shared" si="1"/>
        <v/>
      </c>
      <c r="C19" s="268"/>
      <c r="D19" s="269"/>
      <c r="E19" s="269"/>
      <c r="F19" s="270"/>
      <c r="G19" s="179" t="str">
        <f t="shared" si="4"/>
        <v/>
      </c>
      <c r="H19" s="70"/>
      <c r="I19" s="180" t="s">
        <v>157</v>
      </c>
      <c r="J19" s="181">
        <v>4</v>
      </c>
      <c r="L19" s="71">
        <v>6.9999999999999994E-5</v>
      </c>
      <c r="M19" s="71" t="str">
        <f t="shared" si="5"/>
        <v/>
      </c>
      <c r="N19" s="158" t="str">
        <f t="shared" si="6"/>
        <v/>
      </c>
      <c r="O19" s="178" t="str">
        <f t="shared" si="7"/>
        <v/>
      </c>
      <c r="P19" s="75"/>
      <c r="Q19" s="76"/>
      <c r="R19" s="70"/>
    </row>
    <row r="20" spans="2:18" s="71" customFormat="1" ht="30" customHeight="1">
      <c r="B20" s="178" t="str">
        <f t="shared" si="1"/>
        <v/>
      </c>
      <c r="C20" s="268"/>
      <c r="D20" s="269"/>
      <c r="E20" s="269"/>
      <c r="F20" s="270"/>
      <c r="G20" s="179" t="str">
        <f t="shared" si="0"/>
        <v/>
      </c>
      <c r="H20" s="70"/>
      <c r="I20" s="180" t="s">
        <v>158</v>
      </c>
      <c r="J20" s="181">
        <v>5</v>
      </c>
      <c r="L20" s="71">
        <v>6.0000000000000002E-5</v>
      </c>
      <c r="M20" s="71" t="str">
        <f t="shared" si="5"/>
        <v/>
      </c>
      <c r="N20" s="158" t="str">
        <f t="shared" si="6"/>
        <v/>
      </c>
      <c r="O20" s="178" t="str">
        <f t="shared" si="7"/>
        <v/>
      </c>
      <c r="P20" s="75"/>
      <c r="Q20" s="76"/>
      <c r="R20" s="70"/>
    </row>
    <row r="21" spans="2:18" s="71" customFormat="1" ht="30" customHeight="1">
      <c r="B21" s="178" t="str">
        <f t="shared" si="1"/>
        <v/>
      </c>
      <c r="C21" s="268"/>
      <c r="D21" s="269"/>
      <c r="E21" s="269"/>
      <c r="F21" s="270"/>
      <c r="G21" s="179" t="str">
        <f t="shared" si="0"/>
        <v/>
      </c>
      <c r="H21" s="70"/>
      <c r="L21" s="71">
        <v>5.0000000000000002E-5</v>
      </c>
      <c r="M21" s="71" t="str">
        <f t="shared" si="5"/>
        <v/>
      </c>
      <c r="N21" s="158" t="str">
        <f t="shared" si="6"/>
        <v/>
      </c>
      <c r="O21" s="178" t="str">
        <f t="shared" si="7"/>
        <v/>
      </c>
      <c r="P21" s="75"/>
      <c r="Q21" s="76"/>
      <c r="R21" s="70"/>
    </row>
    <row r="22" spans="2:18" s="71" customFormat="1" ht="30" customHeight="1">
      <c r="B22" s="178" t="str">
        <f t="shared" si="1"/>
        <v/>
      </c>
      <c r="C22" s="268"/>
      <c r="D22" s="269"/>
      <c r="E22" s="269"/>
      <c r="F22" s="270"/>
      <c r="G22" s="179" t="str">
        <f t="shared" si="0"/>
        <v/>
      </c>
      <c r="H22" s="70"/>
      <c r="I22" s="180" t="s">
        <v>118</v>
      </c>
      <c r="L22" s="71">
        <v>4.0000000000000003E-5</v>
      </c>
      <c r="M22" s="71" t="str">
        <f t="shared" si="5"/>
        <v/>
      </c>
      <c r="N22" s="158" t="str">
        <f t="shared" si="6"/>
        <v/>
      </c>
      <c r="O22" s="178" t="str">
        <f t="shared" si="7"/>
        <v/>
      </c>
      <c r="P22" s="75"/>
      <c r="Q22" s="76"/>
      <c r="R22" s="70"/>
    </row>
    <row r="23" spans="2:18" s="71" customFormat="1" ht="30" customHeight="1">
      <c r="B23" s="178" t="str">
        <f t="shared" si="1"/>
        <v/>
      </c>
      <c r="C23" s="268"/>
      <c r="D23" s="269"/>
      <c r="E23" s="269"/>
      <c r="F23" s="270"/>
      <c r="G23" s="179" t="str">
        <f t="shared" si="0"/>
        <v/>
      </c>
      <c r="H23" s="70"/>
      <c r="I23" s="181"/>
      <c r="L23" s="71">
        <v>3.0000000000000001E-5</v>
      </c>
      <c r="M23" s="71" t="str">
        <f t="shared" si="5"/>
        <v/>
      </c>
      <c r="N23" s="158" t="str">
        <f t="shared" si="6"/>
        <v/>
      </c>
      <c r="O23" s="178" t="str">
        <f t="shared" si="7"/>
        <v/>
      </c>
      <c r="P23" s="75"/>
      <c r="Q23" s="76"/>
      <c r="R23" s="70"/>
    </row>
    <row r="24" spans="2:18" s="71" customFormat="1" ht="30" customHeight="1">
      <c r="B24" s="178" t="str">
        <f t="shared" si="1"/>
        <v/>
      </c>
      <c r="C24" s="268"/>
      <c r="D24" s="269"/>
      <c r="E24" s="269"/>
      <c r="F24" s="270"/>
      <c r="G24" s="179" t="str">
        <f t="shared" si="0"/>
        <v/>
      </c>
      <c r="H24" s="70"/>
      <c r="I24" s="180" t="s">
        <v>160</v>
      </c>
      <c r="J24" s="181">
        <v>1</v>
      </c>
      <c r="L24" s="71">
        <v>2.0000000000000002E-5</v>
      </c>
      <c r="M24" s="71" t="str">
        <f t="shared" si="5"/>
        <v/>
      </c>
      <c r="N24" s="158" t="str">
        <f t="shared" si="6"/>
        <v/>
      </c>
      <c r="O24" s="178" t="str">
        <f t="shared" si="7"/>
        <v/>
      </c>
      <c r="P24" s="75"/>
      <c r="Q24" s="76"/>
      <c r="R24" s="70"/>
    </row>
    <row r="25" spans="2:18" s="71" customFormat="1" ht="30" customHeight="1">
      <c r="B25" s="178" t="str">
        <f t="shared" si="1"/>
        <v/>
      </c>
      <c r="C25" s="268"/>
      <c r="D25" s="269"/>
      <c r="E25" s="269"/>
      <c r="F25" s="270"/>
      <c r="G25" s="179" t="str">
        <f t="shared" si="0"/>
        <v/>
      </c>
      <c r="H25" s="70"/>
      <c r="I25" s="180" t="s">
        <v>159</v>
      </c>
      <c r="J25" s="181">
        <v>2</v>
      </c>
      <c r="L25" s="71">
        <v>1.0000000000000001E-5</v>
      </c>
      <c r="M25" s="71" t="str">
        <f t="shared" si="5"/>
        <v/>
      </c>
      <c r="N25" s="158" t="str">
        <f t="shared" si="6"/>
        <v/>
      </c>
      <c r="O25" s="178" t="str">
        <f t="shared" si="7"/>
        <v/>
      </c>
      <c r="P25" s="75"/>
      <c r="Q25" s="76"/>
      <c r="R25" s="70"/>
    </row>
    <row r="26" spans="2:18" s="71" customFormat="1" ht="30" customHeight="1">
      <c r="B26" s="178" t="str">
        <f t="shared" si="1"/>
        <v/>
      </c>
      <c r="C26" s="268"/>
      <c r="D26" s="269"/>
      <c r="E26" s="269"/>
      <c r="F26" s="270"/>
      <c r="G26" s="179" t="str">
        <f t="shared" si="0"/>
        <v/>
      </c>
      <c r="H26" s="70"/>
      <c r="I26" s="180" t="s">
        <v>161</v>
      </c>
      <c r="J26" s="181">
        <v>3</v>
      </c>
      <c r="N26" s="158"/>
      <c r="O26" s="178"/>
      <c r="P26" s="75"/>
      <c r="Q26" s="76"/>
      <c r="R26" s="70"/>
    </row>
    <row r="27" spans="2:18" s="71" customFormat="1" ht="30" customHeight="1">
      <c r="B27" s="178" t="str">
        <f t="shared" si="1"/>
        <v/>
      </c>
      <c r="C27" s="268"/>
      <c r="D27" s="269"/>
      <c r="E27" s="269"/>
      <c r="F27" s="270"/>
      <c r="G27" s="179" t="str">
        <f t="shared" si="0"/>
        <v/>
      </c>
      <c r="H27" s="70"/>
      <c r="I27" s="180" t="s">
        <v>162</v>
      </c>
      <c r="J27" s="181">
        <v>4</v>
      </c>
      <c r="N27" s="158"/>
      <c r="O27" s="178"/>
      <c r="P27" s="75"/>
      <c r="Q27" s="76"/>
      <c r="R27" s="70"/>
    </row>
    <row r="28" spans="2:18" s="71" customFormat="1" ht="30" customHeight="1">
      <c r="B28" s="178" t="str">
        <f t="shared" si="1"/>
        <v/>
      </c>
      <c r="C28" s="268"/>
      <c r="D28" s="269"/>
      <c r="E28" s="269"/>
      <c r="F28" s="270"/>
      <c r="G28" s="179" t="str">
        <f t="shared" si="0"/>
        <v/>
      </c>
      <c r="H28" s="70"/>
      <c r="I28" s="180" t="s">
        <v>119</v>
      </c>
      <c r="J28" s="181">
        <v>5</v>
      </c>
      <c r="N28" s="158"/>
      <c r="O28" s="178"/>
      <c r="P28" s="75"/>
      <c r="Q28" s="76"/>
      <c r="R28" s="70"/>
    </row>
    <row r="29" spans="2:18" s="71" customFormat="1" ht="30" customHeight="1">
      <c r="B29" s="178" t="str">
        <f t="shared" si="1"/>
        <v/>
      </c>
      <c r="C29" s="268"/>
      <c r="D29" s="269"/>
      <c r="E29" s="269"/>
      <c r="F29" s="270"/>
      <c r="G29" s="179" t="str">
        <f t="shared" si="0"/>
        <v/>
      </c>
      <c r="H29" s="70"/>
      <c r="I29" s="70"/>
      <c r="J29" s="70"/>
      <c r="K29" s="70"/>
      <c r="L29" s="70"/>
      <c r="M29" s="70"/>
      <c r="N29" s="76"/>
      <c r="O29" s="183"/>
      <c r="P29" s="75"/>
      <c r="Q29" s="76"/>
      <c r="R29" s="70"/>
    </row>
    <row r="30" spans="2:18" s="71" customFormat="1" ht="30" customHeight="1">
      <c r="B30" s="178" t="str">
        <f t="shared" si="1"/>
        <v/>
      </c>
      <c r="C30" s="268"/>
      <c r="D30" s="269"/>
      <c r="E30" s="269"/>
      <c r="F30" s="270"/>
      <c r="G30" s="179" t="str">
        <f t="shared" si="0"/>
        <v/>
      </c>
      <c r="H30" s="70"/>
      <c r="I30" s="70"/>
      <c r="J30" s="70"/>
      <c r="K30" s="70"/>
      <c r="L30" s="70"/>
      <c r="M30" s="70"/>
      <c r="N30" s="76"/>
      <c r="O30" s="183"/>
      <c r="P30" s="75"/>
      <c r="Q30" s="76"/>
      <c r="R30" s="70"/>
    </row>
    <row r="31" spans="2:18" s="71" customFormat="1" ht="30" customHeight="1">
      <c r="B31" s="178" t="str">
        <f t="shared" si="1"/>
        <v/>
      </c>
      <c r="C31" s="268"/>
      <c r="D31" s="269"/>
      <c r="E31" s="269"/>
      <c r="F31" s="270"/>
      <c r="G31" s="179" t="str">
        <f t="shared" si="0"/>
        <v/>
      </c>
      <c r="H31" s="70"/>
      <c r="I31" s="70"/>
      <c r="J31" s="70"/>
      <c r="K31" s="70"/>
      <c r="L31" s="70"/>
      <c r="M31" s="70"/>
      <c r="N31" s="76"/>
      <c r="O31" s="183"/>
      <c r="P31" s="75"/>
      <c r="Q31" s="76"/>
      <c r="R31" s="70"/>
    </row>
    <row r="32" spans="2:18" s="71" customFormat="1" ht="30" customHeight="1">
      <c r="B32" s="178" t="str">
        <f t="shared" si="1"/>
        <v/>
      </c>
      <c r="C32" s="268"/>
      <c r="D32" s="269"/>
      <c r="E32" s="269"/>
      <c r="F32" s="270"/>
      <c r="G32" s="179" t="str">
        <f t="shared" si="0"/>
        <v/>
      </c>
      <c r="H32" s="70"/>
      <c r="I32" s="70"/>
      <c r="J32" s="70"/>
      <c r="K32" s="70"/>
      <c r="L32" s="70"/>
      <c r="M32" s="70"/>
      <c r="N32" s="76"/>
      <c r="O32" s="183"/>
      <c r="P32" s="75"/>
      <c r="Q32" s="76"/>
      <c r="R32" s="70"/>
    </row>
    <row r="33" spans="2:18" s="71" customFormat="1" ht="30" customHeight="1">
      <c r="B33" s="178" t="str">
        <f t="shared" si="1"/>
        <v/>
      </c>
      <c r="C33" s="268"/>
      <c r="D33" s="269"/>
      <c r="E33" s="269"/>
      <c r="F33" s="270"/>
      <c r="G33" s="179" t="str">
        <f t="shared" si="0"/>
        <v/>
      </c>
      <c r="H33" s="70"/>
      <c r="I33" s="70"/>
      <c r="J33" s="70"/>
      <c r="K33" s="70"/>
      <c r="L33" s="70"/>
      <c r="M33" s="70"/>
      <c r="N33" s="76"/>
      <c r="O33" s="183"/>
      <c r="P33" s="75"/>
      <c r="Q33" s="76"/>
      <c r="R33" s="70"/>
    </row>
    <row r="34" spans="2:18" s="71" customFormat="1" ht="30" customHeight="1">
      <c r="B34" s="178" t="str">
        <f t="shared" si="1"/>
        <v/>
      </c>
      <c r="C34" s="268"/>
      <c r="D34" s="269"/>
      <c r="E34" s="269"/>
      <c r="F34" s="270"/>
      <c r="G34" s="179" t="str">
        <f t="shared" si="0"/>
        <v/>
      </c>
      <c r="H34" s="70"/>
      <c r="I34" s="70"/>
      <c r="J34" s="70"/>
      <c r="K34" s="70"/>
      <c r="L34" s="70"/>
      <c r="M34" s="70"/>
      <c r="N34" s="76"/>
      <c r="O34" s="183"/>
      <c r="P34" s="75"/>
      <c r="Q34" s="76"/>
      <c r="R34" s="70"/>
    </row>
    <row r="35" spans="2:18" s="71" customFormat="1" ht="30" customHeight="1">
      <c r="B35" s="70"/>
      <c r="C35" s="292" t="s">
        <v>115</v>
      </c>
      <c r="D35" s="293"/>
      <c r="E35" s="294"/>
      <c r="F35" s="271" t="s">
        <v>45</v>
      </c>
      <c r="G35" s="184">
        <f>SUM(G5:G34)</f>
        <v>118</v>
      </c>
      <c r="H35" s="70"/>
      <c r="I35" s="70"/>
      <c r="J35" s="70"/>
      <c r="K35" s="70"/>
      <c r="L35" s="70"/>
      <c r="M35" s="70"/>
      <c r="N35" s="76"/>
      <c r="O35" s="183"/>
      <c r="P35" s="75"/>
      <c r="Q35" s="76"/>
      <c r="R35" s="70"/>
    </row>
    <row r="36" spans="2:18" s="71" customFormat="1" ht="30" customHeight="1">
      <c r="B36" s="70"/>
      <c r="C36" s="69"/>
      <c r="D36" s="69"/>
      <c r="E36" s="69"/>
      <c r="F36" s="69"/>
      <c r="G36" s="69"/>
      <c r="H36" s="70"/>
      <c r="I36" s="70"/>
      <c r="J36" s="70"/>
      <c r="K36" s="70"/>
      <c r="L36" s="70"/>
      <c r="M36" s="70"/>
      <c r="N36" s="76"/>
      <c r="O36" s="183"/>
      <c r="P36" s="75"/>
      <c r="Q36" s="76"/>
      <c r="R36" s="70"/>
    </row>
    <row r="37" spans="2:18" s="71" customFormat="1" ht="30" customHeight="1">
      <c r="B37" s="70"/>
      <c r="C37" s="69"/>
      <c r="D37" s="69"/>
      <c r="E37" s="69"/>
      <c r="F37" s="69"/>
      <c r="G37" s="69"/>
      <c r="H37" s="70"/>
      <c r="I37" s="70"/>
      <c r="J37" s="70"/>
      <c r="K37" s="70"/>
      <c r="L37" s="70"/>
      <c r="M37" s="70"/>
      <c r="N37" s="76"/>
      <c r="O37" s="183"/>
      <c r="P37" s="75"/>
      <c r="Q37" s="76"/>
      <c r="R37" s="70"/>
    </row>
    <row r="38" spans="2:18" s="71" customFormat="1" ht="30" customHeight="1">
      <c r="B38" s="70"/>
      <c r="C38" s="69"/>
      <c r="D38" s="69"/>
      <c r="E38" s="69"/>
      <c r="F38" s="69"/>
      <c r="G38" s="69"/>
      <c r="H38" s="70"/>
      <c r="I38" s="70"/>
      <c r="J38" s="70"/>
      <c r="K38" s="70"/>
      <c r="L38" s="70"/>
      <c r="M38" s="70"/>
      <c r="N38" s="76"/>
      <c r="O38" s="183"/>
      <c r="P38" s="75"/>
      <c r="Q38" s="76"/>
      <c r="R38" s="70"/>
    </row>
    <row r="39" spans="2:18" s="71" customFormat="1" ht="30" customHeight="1">
      <c r="B39" s="70"/>
      <c r="C39" s="69"/>
      <c r="D39" s="69"/>
      <c r="E39" s="69"/>
      <c r="F39" s="69"/>
      <c r="G39" s="69"/>
      <c r="H39" s="70"/>
      <c r="I39" s="70"/>
      <c r="J39" s="70"/>
      <c r="K39" s="70"/>
      <c r="L39" s="70"/>
      <c r="M39" s="70"/>
      <c r="N39" s="76"/>
      <c r="O39" s="183"/>
      <c r="P39" s="75"/>
      <c r="Q39" s="76"/>
      <c r="R39" s="70"/>
    </row>
    <row r="40" spans="2:18" s="71" customFormat="1" ht="30" customHeight="1">
      <c r="B40" s="70"/>
      <c r="C40" s="69"/>
      <c r="D40" s="69"/>
      <c r="E40" s="69"/>
      <c r="F40" s="69"/>
      <c r="G40" s="69"/>
      <c r="H40" s="70"/>
      <c r="I40" s="70"/>
      <c r="J40" s="70"/>
      <c r="K40" s="70"/>
      <c r="L40" s="70"/>
      <c r="M40" s="70"/>
      <c r="N40" s="76"/>
      <c r="O40" s="183"/>
      <c r="P40" s="75"/>
      <c r="Q40" s="76"/>
      <c r="R40" s="70"/>
    </row>
    <row r="41" spans="2:18" s="71" customFormat="1" ht="30" customHeight="1">
      <c r="B41" s="70"/>
      <c r="C41" s="69"/>
      <c r="D41" s="69"/>
      <c r="E41" s="69"/>
      <c r="F41" s="69"/>
      <c r="G41" s="69"/>
      <c r="H41" s="70"/>
      <c r="I41" s="70"/>
      <c r="J41" s="70"/>
      <c r="K41" s="70"/>
      <c r="L41" s="70"/>
      <c r="M41" s="70"/>
      <c r="N41" s="76"/>
      <c r="O41" s="183"/>
      <c r="P41" s="75"/>
      <c r="Q41" s="76"/>
      <c r="R41" s="70"/>
    </row>
    <row r="42" spans="2:18" s="71" customFormat="1" ht="30" customHeight="1">
      <c r="B42" s="70"/>
      <c r="C42" s="69"/>
      <c r="D42" s="69"/>
      <c r="E42" s="69"/>
      <c r="F42" s="69"/>
      <c r="G42" s="69"/>
      <c r="H42" s="70"/>
      <c r="I42" s="70"/>
      <c r="J42" s="70"/>
      <c r="K42" s="70"/>
      <c r="L42" s="70"/>
      <c r="M42" s="70"/>
      <c r="N42" s="76"/>
      <c r="O42" s="183"/>
      <c r="P42" s="75"/>
      <c r="Q42" s="76"/>
      <c r="R42" s="70"/>
    </row>
    <row r="43" spans="2:18" s="71" customFormat="1" ht="30" customHeight="1">
      <c r="B43" s="70"/>
      <c r="C43" s="69"/>
      <c r="D43" s="69"/>
      <c r="E43" s="69"/>
      <c r="F43" s="69"/>
      <c r="G43" s="69"/>
      <c r="H43" s="70"/>
      <c r="I43" s="70"/>
      <c r="J43" s="70"/>
      <c r="K43" s="70"/>
      <c r="L43" s="70"/>
      <c r="M43" s="70"/>
      <c r="N43" s="76"/>
      <c r="O43" s="183"/>
      <c r="P43" s="75"/>
      <c r="Q43" s="76"/>
      <c r="R43" s="70"/>
    </row>
    <row r="44" spans="2:18" s="71" customFormat="1" ht="30" customHeight="1">
      <c r="B44" s="70"/>
      <c r="C44" s="69"/>
      <c r="D44" s="69"/>
      <c r="E44" s="69"/>
      <c r="F44" s="69"/>
      <c r="G44" s="69"/>
      <c r="H44" s="70"/>
      <c r="I44" s="70"/>
      <c r="J44" s="70"/>
      <c r="K44" s="70"/>
      <c r="L44" s="70"/>
      <c r="M44" s="70"/>
      <c r="N44" s="76"/>
      <c r="O44" s="183"/>
      <c r="P44" s="75"/>
      <c r="Q44" s="76"/>
      <c r="R44" s="70"/>
    </row>
    <row r="45" spans="2:18" s="71" customFormat="1" ht="30" customHeight="1">
      <c r="B45" s="70"/>
      <c r="C45" s="69"/>
      <c r="D45" s="69"/>
      <c r="E45" s="69"/>
      <c r="F45" s="69"/>
      <c r="G45" s="69"/>
      <c r="H45" s="70"/>
      <c r="I45" s="70"/>
      <c r="J45" s="70"/>
      <c r="K45" s="70"/>
      <c r="L45" s="70"/>
      <c r="M45" s="70"/>
      <c r="N45" s="76"/>
      <c r="O45" s="183"/>
      <c r="P45" s="185"/>
      <c r="Q45" s="76"/>
      <c r="R45" s="70"/>
    </row>
    <row r="46" spans="2:18" s="71" customFormat="1" ht="37.5" customHeight="1">
      <c r="B46" s="70"/>
      <c r="C46" s="69"/>
      <c r="D46" s="69"/>
      <c r="E46" s="69"/>
      <c r="F46" s="69"/>
      <c r="G46" s="69"/>
      <c r="H46" s="70"/>
      <c r="I46" s="70"/>
      <c r="J46" s="70"/>
      <c r="K46" s="70"/>
      <c r="L46" s="70"/>
      <c r="M46" s="70"/>
      <c r="N46" s="75"/>
      <c r="O46" s="76"/>
      <c r="P46" s="70"/>
      <c r="Q46" s="76"/>
      <c r="R46" s="70"/>
    </row>
    <row r="47" spans="2:18" s="71" customFormat="1" ht="30" customHeight="1">
      <c r="B47" s="70"/>
      <c r="C47" s="69"/>
      <c r="D47" s="69"/>
      <c r="E47" s="69"/>
      <c r="F47" s="69"/>
      <c r="G47" s="69"/>
      <c r="H47" s="70"/>
      <c r="I47" s="70"/>
      <c r="J47" s="70"/>
      <c r="K47" s="70"/>
      <c r="L47" s="70"/>
      <c r="M47" s="70"/>
      <c r="N47" s="75"/>
      <c r="O47" s="76"/>
      <c r="P47" s="70"/>
      <c r="Q47" s="76"/>
      <c r="R47" s="70"/>
    </row>
    <row r="48" spans="2:18" s="71" customFormat="1" ht="30" customHeight="1">
      <c r="B48" s="70"/>
      <c r="C48" s="69"/>
      <c r="D48" s="69"/>
      <c r="E48" s="69"/>
      <c r="F48" s="69"/>
      <c r="G48" s="69"/>
      <c r="H48" s="70"/>
      <c r="I48" s="70"/>
      <c r="J48" s="70"/>
      <c r="K48" s="70"/>
      <c r="L48" s="70"/>
      <c r="M48" s="70"/>
      <c r="N48" s="75"/>
      <c r="O48" s="76"/>
      <c r="P48" s="70"/>
      <c r="Q48" s="76"/>
      <c r="R48" s="70"/>
    </row>
    <row r="49" spans="2:47" s="71" customFormat="1" ht="30" customHeight="1">
      <c r="B49" s="70"/>
      <c r="C49" s="69"/>
      <c r="D49" s="69"/>
      <c r="E49" s="69"/>
      <c r="F49" s="69"/>
      <c r="G49" s="69"/>
      <c r="H49" s="70"/>
      <c r="I49" s="70"/>
      <c r="J49" s="70"/>
      <c r="K49" s="70"/>
      <c r="L49" s="70"/>
      <c r="M49" s="70"/>
      <c r="N49" s="75"/>
      <c r="O49" s="76"/>
      <c r="P49" s="70"/>
      <c r="Q49" s="76"/>
      <c r="R49" s="70"/>
    </row>
    <row r="50" spans="2:47" s="71" customFormat="1" ht="30" hidden="1" customHeight="1">
      <c r="B50" s="70"/>
      <c r="C50" s="69"/>
      <c r="D50" s="69"/>
      <c r="E50" s="69"/>
      <c r="F50" s="69"/>
      <c r="G50" s="69"/>
      <c r="H50" s="70"/>
      <c r="I50" s="70"/>
      <c r="J50" s="70"/>
      <c r="K50" s="70"/>
      <c r="L50" s="70"/>
      <c r="M50" s="70"/>
      <c r="N50" s="75"/>
      <c r="O50" s="76"/>
      <c r="P50" s="70"/>
      <c r="Q50" s="76"/>
      <c r="R50" s="70"/>
    </row>
    <row r="51" spans="2:47" s="71" customFormat="1" ht="30" hidden="1" customHeight="1">
      <c r="B51" s="70"/>
      <c r="C51" s="69"/>
      <c r="D51" s="69"/>
      <c r="E51" s="69"/>
      <c r="F51" s="69"/>
      <c r="G51" s="69"/>
      <c r="H51" s="70"/>
      <c r="I51" s="70"/>
      <c r="J51" s="70"/>
      <c r="K51" s="70"/>
      <c r="L51" s="70"/>
      <c r="M51" s="70"/>
      <c r="N51" s="75"/>
      <c r="O51" s="76"/>
      <c r="P51" s="70"/>
      <c r="Q51" s="76"/>
      <c r="R51" s="70"/>
    </row>
    <row r="52" spans="2:47" s="71" customFormat="1" ht="30" hidden="1" customHeight="1">
      <c r="B52" s="70"/>
      <c r="C52" s="69"/>
      <c r="D52" s="69"/>
      <c r="E52" s="69"/>
      <c r="F52" s="69"/>
      <c r="G52" s="69"/>
      <c r="H52" s="70"/>
      <c r="I52" s="70"/>
      <c r="J52" s="70"/>
      <c r="K52" s="70"/>
      <c r="L52" s="70"/>
      <c r="M52" s="70"/>
      <c r="N52" s="75"/>
      <c r="O52" s="76"/>
      <c r="P52" s="70"/>
      <c r="Q52" s="76"/>
      <c r="R52" s="70"/>
    </row>
    <row r="53" spans="2:47" s="71" customFormat="1" ht="30" hidden="1" customHeight="1">
      <c r="B53" s="70"/>
      <c r="C53" s="69"/>
      <c r="D53" s="69"/>
      <c r="E53" s="69"/>
      <c r="F53" s="69"/>
      <c r="G53" s="69"/>
      <c r="H53" s="70"/>
      <c r="I53" s="70"/>
      <c r="J53" s="70"/>
      <c r="K53" s="70"/>
      <c r="L53" s="70"/>
      <c r="M53" s="70"/>
      <c r="N53" s="75"/>
      <c r="O53" s="76"/>
      <c r="P53" s="70"/>
      <c r="Q53" s="76"/>
      <c r="R53" s="70"/>
    </row>
    <row r="54" spans="2:47" s="158" customFormat="1" ht="30" hidden="1" customHeight="1">
      <c r="B54" s="70"/>
      <c r="C54" s="69"/>
      <c r="D54" s="69"/>
      <c r="E54" s="69"/>
      <c r="F54" s="69"/>
      <c r="G54" s="69"/>
      <c r="H54" s="70"/>
      <c r="I54" s="70"/>
      <c r="J54" s="70"/>
      <c r="K54" s="70"/>
      <c r="L54" s="70"/>
      <c r="M54" s="70"/>
      <c r="N54" s="75"/>
      <c r="O54" s="76"/>
      <c r="P54" s="70"/>
      <c r="Q54" s="76"/>
      <c r="R54" s="70"/>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row>
    <row r="55" spans="2:47" s="158" customFormat="1" ht="30" hidden="1" customHeight="1">
      <c r="B55" s="69"/>
      <c r="C55" s="69"/>
      <c r="D55" s="69"/>
      <c r="E55" s="69"/>
      <c r="F55" s="69"/>
      <c r="G55" s="69"/>
      <c r="H55" s="70"/>
      <c r="I55" s="70"/>
      <c r="J55" s="70"/>
      <c r="K55" s="70"/>
      <c r="L55" s="70"/>
      <c r="M55" s="70"/>
      <c r="N55" s="75"/>
      <c r="O55" s="76"/>
      <c r="P55" s="70"/>
      <c r="Q55" s="76"/>
      <c r="R55" s="70"/>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row>
    <row r="56" spans="2:47" s="158" customFormat="1" ht="30" hidden="1" customHeight="1">
      <c r="B56" s="69"/>
      <c r="C56" s="69"/>
      <c r="D56" s="69"/>
      <c r="E56" s="69"/>
      <c r="F56" s="69"/>
      <c r="G56" s="69"/>
      <c r="H56" s="70"/>
      <c r="I56" s="70"/>
      <c r="J56" s="70"/>
      <c r="K56" s="70"/>
      <c r="L56" s="70"/>
      <c r="M56" s="70"/>
      <c r="N56" s="75"/>
      <c r="O56" s="76"/>
      <c r="P56" s="70"/>
      <c r="Q56" s="76"/>
      <c r="R56" s="70"/>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row>
    <row r="57" spans="2:47" s="158" customFormat="1" ht="30" hidden="1" customHeight="1">
      <c r="B57" s="69"/>
      <c r="C57" s="69"/>
      <c r="D57" s="69"/>
      <c r="E57" s="69"/>
      <c r="F57" s="69"/>
      <c r="G57" s="69"/>
      <c r="H57" s="70"/>
      <c r="I57" s="70"/>
      <c r="J57" s="70"/>
      <c r="K57" s="70"/>
      <c r="L57" s="70"/>
      <c r="M57" s="70"/>
      <c r="N57" s="75"/>
      <c r="O57" s="76"/>
      <c r="P57" s="70"/>
      <c r="Q57" s="76"/>
      <c r="R57" s="70"/>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row>
    <row r="58" spans="2:47" s="158" customFormat="1" ht="30" hidden="1" customHeight="1">
      <c r="B58" s="69"/>
      <c r="C58" s="69"/>
      <c r="D58" s="79"/>
      <c r="E58" s="79"/>
      <c r="F58" s="69"/>
      <c r="G58" s="69"/>
      <c r="H58" s="70"/>
      <c r="I58" s="70"/>
      <c r="J58" s="70"/>
      <c r="K58" s="70"/>
      <c r="L58" s="70"/>
      <c r="M58" s="70"/>
      <c r="N58" s="75"/>
      <c r="O58" s="76"/>
      <c r="P58" s="70"/>
      <c r="Q58" s="76"/>
      <c r="R58" s="70"/>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row>
    <row r="59" spans="2:47" s="158" customFormat="1" ht="30" hidden="1" customHeight="1">
      <c r="B59" s="69"/>
      <c r="C59" s="69"/>
      <c r="D59" s="79"/>
      <c r="E59" s="79"/>
      <c r="F59" s="69"/>
      <c r="G59" s="69"/>
      <c r="H59" s="70"/>
      <c r="I59" s="70"/>
      <c r="J59" s="70"/>
      <c r="K59" s="70"/>
      <c r="L59" s="70"/>
      <c r="M59" s="70"/>
      <c r="N59" s="75"/>
      <c r="O59" s="76"/>
      <c r="P59" s="70"/>
      <c r="Q59" s="76"/>
      <c r="R59" s="70"/>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row>
    <row r="60" spans="2:47" s="158" customFormat="1" ht="30" hidden="1" customHeight="1">
      <c r="B60" s="69"/>
      <c r="C60" s="69"/>
      <c r="D60" s="79"/>
      <c r="E60" s="79"/>
      <c r="F60" s="69"/>
      <c r="G60" s="69"/>
      <c r="H60" s="70"/>
      <c r="I60" s="70"/>
      <c r="J60" s="70"/>
      <c r="K60" s="70"/>
      <c r="L60" s="70"/>
      <c r="M60" s="70"/>
      <c r="N60" s="75"/>
      <c r="O60" s="76"/>
      <c r="P60" s="70"/>
      <c r="Q60" s="76"/>
      <c r="R60" s="70"/>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row>
    <row r="61" spans="2:47" s="158" customFormat="1" ht="30" hidden="1" customHeight="1">
      <c r="B61" s="69"/>
      <c r="C61" s="69"/>
      <c r="D61" s="79"/>
      <c r="E61" s="79"/>
      <c r="F61" s="69"/>
      <c r="G61" s="69"/>
      <c r="H61" s="70"/>
      <c r="I61" s="70"/>
      <c r="J61" s="70"/>
      <c r="K61" s="70"/>
      <c r="L61" s="70"/>
      <c r="M61" s="70"/>
      <c r="N61" s="75"/>
      <c r="O61" s="76"/>
      <c r="P61" s="70"/>
      <c r="Q61" s="76"/>
      <c r="R61" s="70"/>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row>
    <row r="62" spans="2:47" s="158" customFormat="1" ht="30" hidden="1" customHeight="1">
      <c r="B62" s="69"/>
      <c r="C62" s="69"/>
      <c r="D62" s="79"/>
      <c r="E62" s="79"/>
      <c r="F62" s="69"/>
      <c r="G62" s="69"/>
      <c r="H62" s="70"/>
      <c r="I62" s="70"/>
      <c r="J62" s="70"/>
      <c r="K62" s="70"/>
      <c r="L62" s="70"/>
      <c r="M62" s="70"/>
      <c r="N62" s="75"/>
      <c r="O62" s="76"/>
      <c r="P62" s="70"/>
      <c r="Q62" s="76"/>
      <c r="R62" s="70"/>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row>
    <row r="63" spans="2:47" s="158" customFormat="1" ht="30" hidden="1" customHeight="1">
      <c r="B63" s="69"/>
      <c r="C63" s="69"/>
      <c r="D63" s="79"/>
      <c r="E63" s="79"/>
      <c r="F63" s="69"/>
      <c r="G63" s="69"/>
      <c r="H63" s="70"/>
      <c r="I63" s="70"/>
      <c r="J63" s="70"/>
      <c r="K63" s="70"/>
      <c r="L63" s="70"/>
      <c r="M63" s="70"/>
      <c r="N63" s="75"/>
      <c r="O63" s="76"/>
      <c r="P63" s="70"/>
      <c r="Q63" s="76"/>
      <c r="R63" s="70"/>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row>
    <row r="64" spans="2:47" s="158" customFormat="1" ht="30" hidden="1" customHeight="1">
      <c r="B64" s="69"/>
      <c r="C64" s="69"/>
      <c r="D64" s="79"/>
      <c r="E64" s="79"/>
      <c r="F64" s="69"/>
      <c r="G64" s="69"/>
      <c r="H64" s="70"/>
      <c r="I64" s="70"/>
      <c r="J64" s="70"/>
      <c r="K64" s="70"/>
      <c r="L64" s="70"/>
      <c r="M64" s="70"/>
      <c r="N64" s="75"/>
      <c r="O64" s="76"/>
      <c r="P64" s="70"/>
      <c r="Q64" s="76"/>
      <c r="R64" s="70"/>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row>
    <row r="65" spans="2:47" s="158" customFormat="1" ht="15" hidden="1">
      <c r="B65" s="69"/>
      <c r="C65" s="69"/>
      <c r="D65" s="79"/>
      <c r="E65" s="79"/>
      <c r="F65" s="69"/>
      <c r="G65" s="69"/>
      <c r="H65" s="70"/>
      <c r="I65" s="70"/>
      <c r="J65" s="70"/>
      <c r="K65" s="70"/>
      <c r="L65" s="70"/>
      <c r="M65" s="70"/>
      <c r="N65" s="70"/>
      <c r="O65" s="76"/>
      <c r="P65" s="70"/>
      <c r="Q65" s="76"/>
      <c r="R65" s="70"/>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row>
    <row r="66" spans="2:47" s="158" customFormat="1" ht="15" hidden="1">
      <c r="B66" s="69"/>
      <c r="C66" s="69"/>
      <c r="D66" s="79"/>
      <c r="E66" s="79"/>
      <c r="F66" s="69"/>
      <c r="G66" s="69"/>
      <c r="H66" s="70"/>
      <c r="I66" s="70"/>
      <c r="J66" s="70"/>
      <c r="K66" s="70"/>
      <c r="L66" s="70"/>
      <c r="M66" s="70"/>
      <c r="N66" s="70"/>
      <c r="O66" s="76"/>
      <c r="P66" s="70"/>
      <c r="Q66" s="76"/>
      <c r="R66" s="70"/>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row>
    <row r="67" spans="2:47" s="158" customFormat="1" ht="15" hidden="1">
      <c r="B67" s="69"/>
      <c r="C67" s="69"/>
      <c r="D67" s="79"/>
      <c r="E67" s="79"/>
      <c r="F67" s="69"/>
      <c r="G67" s="69"/>
      <c r="H67" s="70"/>
      <c r="I67" s="70"/>
      <c r="J67" s="70"/>
      <c r="K67" s="70"/>
      <c r="L67" s="70"/>
      <c r="M67" s="70"/>
      <c r="N67" s="70"/>
      <c r="O67" s="76"/>
      <c r="P67" s="70"/>
      <c r="Q67" s="76"/>
      <c r="R67" s="70"/>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row>
    <row r="68" spans="2:47" s="158" customFormat="1" ht="15" hidden="1">
      <c r="B68" s="69"/>
      <c r="C68" s="69"/>
      <c r="D68" s="79"/>
      <c r="E68" s="79"/>
      <c r="F68" s="69"/>
      <c r="G68" s="69"/>
      <c r="H68" s="70"/>
      <c r="I68" s="70"/>
      <c r="J68" s="70"/>
      <c r="K68" s="70"/>
      <c r="L68" s="70"/>
      <c r="M68" s="70"/>
      <c r="N68" s="70"/>
      <c r="O68" s="76"/>
      <c r="P68" s="70"/>
      <c r="Q68" s="76"/>
      <c r="R68" s="70"/>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row>
    <row r="69" spans="2:47" ht="15" customHeight="1"/>
    <row r="70" spans="2:47" ht="15" customHeight="1"/>
    <row r="71" spans="2:47" ht="15" customHeight="1"/>
  </sheetData>
  <sheetProtection password="DACF" sheet="1" objects="1" scenarios="1" formatCells="0" formatColumns="0" formatRows="0" selectLockedCells="1"/>
  <autoFilter ref="C4:G4" xr:uid="{00000000-0009-0000-0000-000006000000}"/>
  <mergeCells count="6">
    <mergeCell ref="K1:L1"/>
    <mergeCell ref="C35:E35"/>
    <mergeCell ref="C1:D1"/>
    <mergeCell ref="E1:F1"/>
    <mergeCell ref="G1:H1"/>
    <mergeCell ref="I1:J1"/>
  </mergeCells>
  <conditionalFormatting sqref="F5:F34">
    <cfRule type="containsText" dxfId="78" priority="5" operator="containsText" text="Piora muito">
      <formula>NOT(ISERROR(SEARCH("Piora muito",F5)))</formula>
    </cfRule>
    <cfRule type="containsText" dxfId="77" priority="6" operator="containsText" text="Piora">
      <formula>NOT(ISERROR(SEARCH("Piora",F5)))</formula>
    </cfRule>
    <cfRule type="containsText" dxfId="76" priority="7" operator="containsText" text="Melhora muito">
      <formula>NOT(ISERROR(SEARCH("Melhora muito",F5)))</formula>
    </cfRule>
    <cfRule type="containsText" dxfId="75" priority="8" operator="containsText" text="Melhora">
      <formula>NOT(ISERROR(SEARCH("Melhora",F5)))</formula>
    </cfRule>
  </conditionalFormatting>
  <conditionalFormatting sqref="D5:D34">
    <cfRule type="containsText" dxfId="74" priority="1" operator="containsText" text="Pouco">
      <formula>NOT(ISERROR(SEARCH("Pouco",D5)))</formula>
    </cfRule>
    <cfRule type="containsText" dxfId="73" priority="2" operator="containsText" text="Sem">
      <formula>NOT(ISERROR(SEARCH("Sem",D5)))</formula>
    </cfRule>
    <cfRule type="containsText" dxfId="72" priority="3" operator="containsText" text="Muito">
      <formula>NOT(ISERROR(SEARCH("Muito",D5)))</formula>
    </cfRule>
    <cfRule type="containsText" dxfId="71" priority="4" operator="containsText" text="Totalmente">
      <formula>NOT(ISERROR(SEARCH("Totalmente",D5)))</formula>
    </cfRule>
  </conditionalFormatting>
  <conditionalFormatting sqref="E5:E34">
    <cfRule type="containsText" dxfId="70" priority="9" operator="containsText" text="Muito">
      <formula>NOT(ISERROR(SEARCH("Muito",E5)))</formula>
    </cfRule>
    <cfRule type="containsText" dxfId="69" priority="10" operator="containsText" text="Pra">
      <formula>NOT(ISERROR(SEARCH("Pra",E5)))</formula>
    </cfRule>
    <cfRule type="containsText" dxfId="68" priority="11" operator="containsText" text="Pouco">
      <formula>NOT(ISERROR(SEARCH("Pouco",E5)))</formula>
    </cfRule>
    <cfRule type="containsText" dxfId="67" priority="12" operator="containsText" text="Nada">
      <formula>NOT(ISERROR(SEARCH("Nada",E5)))</formula>
    </cfRule>
  </conditionalFormatting>
  <dataValidations count="3">
    <dataValidation type="list" allowBlank="1" showInputMessage="1" showErrorMessage="1" sqref="D5:D34" xr:uid="{00000000-0002-0000-0600-000000000000}">
      <formula1>$I$8:$I$12</formula1>
    </dataValidation>
    <dataValidation type="list" allowBlank="1" showInputMessage="1" showErrorMessage="1" sqref="E5:E34" xr:uid="{00000000-0002-0000-0600-000001000000}">
      <formula1>$I$16:$I$20</formula1>
    </dataValidation>
    <dataValidation type="list" allowBlank="1" showInputMessage="1" showErrorMessage="1" sqref="F5:F34" xr:uid="{00000000-0002-0000-0600-000002000000}">
      <formula1>$I$24:$I$28</formula1>
    </dataValidation>
  </dataValidations>
  <printOptions verticalCentered="1"/>
  <pageMargins left="0.23622047244094491" right="0.23622047244094491" top="0.74803149606299213" bottom="0.74803149606299213" header="0.31496062992125984" footer="0.31496062992125984"/>
  <pageSetup paperSize="9" scale="73" fitToWidth="0" orientation="landscape" horizontalDpi="4294967292" verticalDpi="4294967292"/>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dimension ref="A1:AF25"/>
  <sheetViews>
    <sheetView showGridLines="0" zoomScale="90" zoomScaleNormal="90" zoomScalePageLayoutView="90" workbookViewId="0"/>
  </sheetViews>
  <sheetFormatPr baseColWidth="10" defaultColWidth="0" defaultRowHeight="15"/>
  <cols>
    <col min="1" max="1" width="2.28515625" style="134" customWidth="1"/>
    <col min="2" max="2" width="1.42578125" style="69" customWidth="1"/>
    <col min="3" max="3" width="71.42578125" style="134" customWidth="1"/>
    <col min="4" max="4" width="11.42578125" style="174" customWidth="1"/>
    <col min="5" max="5" width="71.42578125" style="79" customWidth="1"/>
    <col min="6" max="6" width="11.42578125" style="69" customWidth="1"/>
    <col min="7" max="11" width="10.42578125" style="71" customWidth="1"/>
    <col min="12" max="12" width="20.42578125" style="71" customWidth="1"/>
    <col min="13" max="13" width="12.85546875" style="71" customWidth="1"/>
    <col min="14" max="20" width="8.85546875" style="71" customWidth="1"/>
    <col min="21" max="21" width="8.7109375" style="71" customWidth="1"/>
    <col min="22" max="26" width="8.85546875" style="71" customWidth="1"/>
    <col min="27" max="28" width="9.140625" style="71" customWidth="1"/>
    <col min="29" max="31" width="9.140625" style="134" customWidth="1"/>
    <col min="32" max="32" width="0" style="134" hidden="1" customWidth="1"/>
    <col min="33" max="56" width="9.140625" style="134" hidden="1" customWidth="1"/>
    <col min="57" max="16384" width="9.140625" style="134" hidden="1"/>
  </cols>
  <sheetData>
    <row r="1" spans="2:28" s="63" customFormat="1" ht="39" customHeight="1">
      <c r="B1" s="260"/>
      <c r="C1" s="291"/>
      <c r="D1" s="291"/>
      <c r="E1" s="291"/>
      <c r="F1" s="291"/>
      <c r="G1" s="295"/>
      <c r="H1" s="295"/>
      <c r="I1" s="295"/>
      <c r="J1" s="295"/>
      <c r="K1" s="295"/>
      <c r="L1" s="295"/>
      <c r="M1" s="152"/>
      <c r="N1" s="225"/>
      <c r="O1" s="225"/>
      <c r="P1" s="225"/>
      <c r="Q1" s="225"/>
      <c r="R1" s="225"/>
      <c r="S1" s="225"/>
      <c r="T1" s="225"/>
      <c r="U1" s="225"/>
      <c r="V1" s="225"/>
      <c r="W1" s="225"/>
      <c r="X1" s="225"/>
      <c r="Y1" s="225"/>
      <c r="Z1" s="225"/>
      <c r="AA1" s="225"/>
    </row>
    <row r="2" spans="2:28" s="65" customFormat="1" ht="30" customHeight="1">
      <c r="D2" s="66"/>
      <c r="E2" s="67"/>
      <c r="F2" s="67"/>
      <c r="G2" s="67"/>
      <c r="H2" s="67"/>
      <c r="I2" s="68"/>
      <c r="J2" s="68"/>
      <c r="K2" s="68"/>
      <c r="L2" s="68"/>
      <c r="M2" s="68"/>
      <c r="N2" s="68"/>
      <c r="O2" s="68"/>
      <c r="P2" s="68"/>
      <c r="Q2" s="68"/>
      <c r="R2" s="154"/>
      <c r="S2" s="154"/>
      <c r="T2" s="154"/>
      <c r="U2" s="154"/>
      <c r="V2" s="154"/>
      <c r="W2" s="154"/>
      <c r="X2" s="154"/>
      <c r="Y2" s="154"/>
      <c r="Z2" s="154"/>
      <c r="AA2" s="154"/>
    </row>
    <row r="3" spans="2:28" ht="7.5" customHeight="1">
      <c r="D3" s="159"/>
      <c r="E3" s="69"/>
    </row>
    <row r="4" spans="2:28" ht="24.95" customHeight="1" thickBot="1">
      <c r="C4" s="160" t="s">
        <v>46</v>
      </c>
      <c r="D4" s="69"/>
      <c r="E4" s="69"/>
    </row>
    <row r="5" spans="2:28" s="167" customFormat="1" ht="24.95" customHeight="1" thickTop="1" thickBot="1">
      <c r="B5" s="161"/>
      <c r="C5" s="162" t="s">
        <v>120</v>
      </c>
      <c r="D5" s="163">
        <f>SUM(D6:D10)</f>
        <v>249</v>
      </c>
      <c r="E5" s="164" t="s">
        <v>122</v>
      </c>
      <c r="F5" s="165">
        <f>SUM(F6:F10)</f>
        <v>264</v>
      </c>
      <c r="G5" s="166"/>
      <c r="H5" s="71">
        <v>2.0000000000000001E-4</v>
      </c>
      <c r="I5" s="71">
        <f>H5+L5</f>
        <v>100.00020000000001</v>
      </c>
      <c r="J5" s="166" t="str">
        <f>C6</f>
        <v>El costo es bajo y que ayuda a obtener un mayor beneficio</v>
      </c>
      <c r="K5" s="166" t="s">
        <v>126</v>
      </c>
      <c r="L5" s="166">
        <f>D6</f>
        <v>100</v>
      </c>
      <c r="M5" s="166" t="e">
        <f>IF(VLOOKUP(J5,PA!$E$5:$E$254,1,FALSE)=J5,"Sim","Não")</f>
        <v>#N/A</v>
      </c>
      <c r="N5" s="166"/>
      <c r="O5" s="166"/>
      <c r="P5" s="166"/>
      <c r="Q5" s="166"/>
      <c r="R5" s="166"/>
      <c r="S5" s="166"/>
      <c r="T5" s="166"/>
      <c r="U5" s="166"/>
      <c r="V5" s="166"/>
      <c r="W5" s="166"/>
      <c r="X5" s="166"/>
      <c r="Y5" s="166"/>
      <c r="Z5" s="166"/>
      <c r="AA5" s="166"/>
      <c r="AB5" s="166"/>
    </row>
    <row r="6" spans="2:28" s="173" customFormat="1" ht="21.95" customHeight="1" thickTop="1" thickBot="1">
      <c r="B6" s="168">
        <v>1</v>
      </c>
      <c r="C6" s="169" t="str">
        <f>IF(ISERROR(VLOOKUP(LARGE(Forças!$M$6:$M$25,$B6),Forças!$M$6:$N$25,2,FALSE)),"",VLOOKUP(LARGE(Forças!$M$6:$M$25,$B6),Forças!$M$6:$N$25,2,FALSE))</f>
        <v>El costo es bajo y que ayuda a obtener un mayor beneficio</v>
      </c>
      <c r="D6" s="170">
        <f>IF(ISERROR(VLOOKUP(LARGE(Forças!$M$6:$M$25,$B6),Forças!$M$6:$O$25,3,FALSE)),0,VLOOKUP(LARGE(Forças!$M$6:$M$25,$B6),Forças!$M$6:$O$25,3,FALSE))</f>
        <v>100</v>
      </c>
      <c r="E6" s="171" t="str">
        <f>IF(ISERROR(VLOOKUP(LARGE(Fraquezas!$M$6:$M$25,$B6),Fraquezas!$M$6:$N$25,2,FALSE)),"",VLOOKUP(LARGE(Fraquezas!$M$6:$M$25,$B6),Fraquezas!$M$6:$N$25,2,FALSE))</f>
        <v>La ubicación geográfica es malo</v>
      </c>
      <c r="F6" s="172">
        <f>IF(ISERROR(VLOOKUP(LARGE(Fraquezas!$M$6:$M$25,$B6),Fraquezas!$M$6:$O$25,3,FALSE)),0,VLOOKUP(LARGE(Fraquezas!$M$6:$M$25,$B6),Fraquezas!$M$6:$O$25,3,FALSE))</f>
        <v>125</v>
      </c>
      <c r="G6" s="166"/>
      <c r="H6" s="71">
        <v>1.9000000000000001E-4</v>
      </c>
      <c r="I6" s="71">
        <f t="shared" ref="I6:I24" si="0">H6+L6</f>
        <v>75.000190000000003</v>
      </c>
      <c r="J6" s="166" t="str">
        <f t="shared" ref="J6:J9" si="1">C7</f>
        <v>La marca es reconocida en el mercado</v>
      </c>
      <c r="K6" s="166" t="s">
        <v>126</v>
      </c>
      <c r="L6" s="166">
        <f>D7</f>
        <v>75</v>
      </c>
      <c r="M6" s="166" t="str">
        <f>IF(VLOOKUP(J6,PA!$E$5:$E$254,1,FALSE)=J6,"Sim","Não")</f>
        <v>Sim</v>
      </c>
      <c r="N6" s="168"/>
      <c r="O6" s="168"/>
      <c r="P6" s="168"/>
      <c r="Q6" s="166"/>
      <c r="R6" s="168"/>
      <c r="S6" s="168"/>
      <c r="T6" s="168"/>
      <c r="U6" s="168"/>
      <c r="V6" s="168"/>
      <c r="W6" s="168"/>
      <c r="X6" s="168"/>
      <c r="Y6" s="168"/>
      <c r="Z6" s="168"/>
      <c r="AA6" s="166"/>
      <c r="AB6" s="168"/>
    </row>
    <row r="7" spans="2:28" s="167" customFormat="1" ht="21.95" customHeight="1" thickTop="1" thickBot="1">
      <c r="B7" s="166">
        <v>2</v>
      </c>
      <c r="C7" s="169" t="str">
        <f>IF(ISERROR(VLOOKUP(LARGE(Forças!$M$6:$M$25,$B7),Forças!$M$6:$N$25,2,FALSE)),"",VLOOKUP(LARGE(Forças!$M$6:$M$25,$B7),Forças!$M$6:$N$25,2,FALSE))</f>
        <v>La marca es reconocida en el mercado</v>
      </c>
      <c r="D7" s="170">
        <f>IF(ISERROR(VLOOKUP(LARGE(Forças!$M$6:$M$25,$B7),Forças!$M$6:$O$25,3,FALSE)),0,VLOOKUP(LARGE(Forças!$M$6:$M$25,$B7),Forças!$M$6:$O$25,3,FALSE))</f>
        <v>75</v>
      </c>
      <c r="E7" s="171" t="str">
        <f>IF(ISERROR(VLOOKUP(LARGE(Fraquezas!$M$6:$M$25,$B7),Fraquezas!$M$6:$N$25,2,FALSE)),"",VLOOKUP(LARGE(Fraquezas!$M$6:$M$25,$B7),Fraquezas!$M$6:$N$25,2,FALSE))</f>
        <v>La alta rotación de personal</v>
      </c>
      <c r="F7" s="172">
        <f>IF(ISERROR(VLOOKUP(LARGE(Fraquezas!$M$6:$M$25,$B7),Fraquezas!$M$6:$O$25,3,FALSE)),0,VLOOKUP(LARGE(Fraquezas!$M$6:$M$25,$B7),Fraquezas!$M$6:$O$25,3,FALSE))</f>
        <v>75</v>
      </c>
      <c r="G7" s="166"/>
      <c r="H7" s="71">
        <v>1.8000000000000001E-4</v>
      </c>
      <c r="I7" s="71">
        <f t="shared" si="0"/>
        <v>50.00018</v>
      </c>
      <c r="J7" s="166" t="str">
        <f t="shared" si="1"/>
        <v>El personal era competente y entrelazados</v>
      </c>
      <c r="K7" s="166" t="s">
        <v>126</v>
      </c>
      <c r="L7" s="166">
        <f>D8</f>
        <v>50</v>
      </c>
      <c r="M7" s="166" t="str">
        <f>IF(VLOOKUP(J7,PA!$E$5:$E$254,1,FALSE)=J7,"Sim","Não")</f>
        <v>Sim</v>
      </c>
      <c r="N7" s="168"/>
      <c r="O7" s="168"/>
      <c r="P7" s="168"/>
      <c r="Q7" s="166"/>
      <c r="R7" s="168"/>
      <c r="S7" s="168"/>
      <c r="T7" s="168"/>
      <c r="U7" s="168"/>
      <c r="V7" s="168"/>
      <c r="W7" s="168"/>
      <c r="X7" s="168"/>
      <c r="Y7" s="168"/>
      <c r="Z7" s="168"/>
      <c r="AA7" s="166"/>
      <c r="AB7" s="166"/>
    </row>
    <row r="8" spans="2:28" s="167" customFormat="1" ht="21.95" customHeight="1" thickTop="1" thickBot="1">
      <c r="B8" s="168">
        <v>3</v>
      </c>
      <c r="C8" s="169" t="str">
        <f>IF(ISERROR(VLOOKUP(LARGE(Forças!$M$6:$M$25,$B8),Forças!$M$6:$N$25,2,FALSE)),"",VLOOKUP(LARGE(Forças!$M$6:$M$25,$B8),Forças!$M$6:$N$25,2,FALSE))</f>
        <v>El personal era competente y entrelazados</v>
      </c>
      <c r="D8" s="170">
        <f>IF(ISERROR(VLOOKUP(LARGE(Forças!$M$6:$M$25,$B8),Forças!$M$6:$O$25,3,FALSE)),0,VLOOKUP(LARGE(Forças!$M$6:$M$25,$B8),Forças!$M$6:$O$25,3,FALSE))</f>
        <v>50</v>
      </c>
      <c r="E8" s="171" t="str">
        <f>IF(ISERROR(VLOOKUP(LARGE(Fraquezas!$M$6:$M$25,$B8),Fraquezas!$M$6:$N$25,2,FALSE)),"",VLOOKUP(LARGE(Fraquezas!$M$6:$M$25,$B8),Fraquezas!$M$6:$N$25,2,FALSE))</f>
        <v>La eficiencia operativa es un factor desfavorable</v>
      </c>
      <c r="F8" s="172">
        <f>IF(ISERROR(VLOOKUP(LARGE(Fraquezas!$M$6:$M$25,$B8),Fraquezas!$M$6:$O$25,3,FALSE)),0,VLOOKUP(LARGE(Fraquezas!$M$6:$M$25,$B8),Fraquezas!$M$6:$O$25,3,FALSE))</f>
        <v>24</v>
      </c>
      <c r="G8" s="166"/>
      <c r="H8" s="71">
        <v>1.7000000000000001E-4</v>
      </c>
      <c r="I8" s="71">
        <f t="shared" si="0"/>
        <v>12.000170000000001</v>
      </c>
      <c r="J8" s="166" t="str">
        <f t="shared" si="1"/>
        <v>La propia tecnología es esencial para el negocio</v>
      </c>
      <c r="K8" s="166" t="s">
        <v>126</v>
      </c>
      <c r="L8" s="166">
        <f>D9</f>
        <v>12</v>
      </c>
      <c r="M8" s="166" t="e">
        <f>IF(VLOOKUP(J8,PA!$E$5:$E$254,1,FALSE)=J8,"Sim","Não")</f>
        <v>#N/A</v>
      </c>
      <c r="N8" s="168"/>
      <c r="O8" s="168"/>
      <c r="P8" s="168"/>
      <c r="Q8" s="166"/>
      <c r="R8" s="168"/>
      <c r="S8" s="168"/>
      <c r="T8" s="168"/>
      <c r="U8" s="168"/>
      <c r="V8" s="168"/>
      <c r="W8" s="168"/>
      <c r="X8" s="168"/>
      <c r="Y8" s="168"/>
      <c r="Z8" s="168"/>
      <c r="AA8" s="166"/>
      <c r="AB8" s="166"/>
    </row>
    <row r="9" spans="2:28" s="167" customFormat="1" ht="21.95" customHeight="1" thickTop="1" thickBot="1">
      <c r="B9" s="166">
        <v>4</v>
      </c>
      <c r="C9" s="169" t="str">
        <f>IF(ISERROR(VLOOKUP(LARGE(Forças!$M$6:$M$25,$B9),Forças!$M$6:$N$25,2,FALSE)),"",VLOOKUP(LARGE(Forças!$M$6:$M$25,$B9),Forças!$M$6:$N$25,2,FALSE))</f>
        <v>La propia tecnología es esencial para el negocio</v>
      </c>
      <c r="D9" s="170">
        <f>IF(ISERROR(VLOOKUP(LARGE(Forças!$M$6:$M$25,$B9),Forças!$M$6:$O$25,3,FALSE)),0,VLOOKUP(LARGE(Forças!$M$6:$M$25,$B9),Forças!$M$6:$O$25,3,FALSE))</f>
        <v>12</v>
      </c>
      <c r="E9" s="171" t="str">
        <f>IF(ISERROR(VLOOKUP(LARGE(Fraquezas!$M$6:$M$25,$B9),Fraquezas!$M$6:$N$25,2,FALSE)),"",VLOOKUP(LARGE(Fraquezas!$M$6:$M$25,$B9),Fraquezas!$M$6:$N$25,2,FALSE))</f>
        <v>La infraestructura es inadecuada para las necesidades</v>
      </c>
      <c r="F9" s="172">
        <f>IF(ISERROR(VLOOKUP(LARGE(Fraquezas!$M$6:$M$25,$B9),Fraquezas!$M$6:$O$25,3,FALSE)),0,VLOOKUP(LARGE(Fraquezas!$M$6:$M$25,$B9),Fraquezas!$M$6:$O$25,3,FALSE))</f>
        <v>20</v>
      </c>
      <c r="G9" s="166"/>
      <c r="H9" s="71">
        <v>1.6000000000000001E-4</v>
      </c>
      <c r="I9" s="71">
        <f t="shared" si="0"/>
        <v>12.000159999999999</v>
      </c>
      <c r="J9" s="166" t="str">
        <f t="shared" si="1"/>
        <v>El producto es de calidad</v>
      </c>
      <c r="K9" s="166" t="s">
        <v>126</v>
      </c>
      <c r="L9" s="166">
        <f>D10</f>
        <v>12</v>
      </c>
      <c r="M9" s="166" t="str">
        <f>IF(VLOOKUP(J9,PA!$E$5:$E$254,1,FALSE)=J9,"Sim","Não")</f>
        <v>Sim</v>
      </c>
      <c r="N9" s="168"/>
      <c r="O9" s="168"/>
      <c r="P9" s="168"/>
      <c r="Q9" s="166"/>
      <c r="R9" s="168"/>
      <c r="S9" s="168"/>
      <c r="T9" s="168"/>
      <c r="U9" s="168"/>
      <c r="V9" s="168"/>
      <c r="W9" s="168"/>
      <c r="X9" s="168"/>
      <c r="Y9" s="168"/>
      <c r="Z9" s="168"/>
      <c r="AA9" s="166"/>
      <c r="AB9" s="166"/>
    </row>
    <row r="10" spans="2:28" s="167" customFormat="1" ht="21.95" customHeight="1" thickTop="1" thickBot="1">
      <c r="B10" s="168">
        <v>5</v>
      </c>
      <c r="C10" s="169" t="str">
        <f>IF(ISERROR(VLOOKUP(LARGE(Forças!$M$6:$M$25,$B10),Forças!$M$6:$N$25,2,FALSE)),"",VLOOKUP(LARGE(Forças!$M$6:$M$25,$B10),Forças!$M$6:$N$25,2,FALSE))</f>
        <v>El producto es de calidad</v>
      </c>
      <c r="D10" s="170">
        <f>IF(ISERROR(VLOOKUP(LARGE(Forças!$M$6:$M$25,$B10),Forças!$M$6:$O$25,3,FALSE)),0,VLOOKUP(LARGE(Forças!$M$6:$M$25,$B10),Forças!$M$6:$O$25,3,FALSE))</f>
        <v>12</v>
      </c>
      <c r="E10" s="171" t="str">
        <f>IF(ISERROR(VLOOKUP(LARGE(Fraquezas!$M$6:$M$25,$B10),Fraquezas!$M$6:$N$25,2,FALSE)),"",VLOOKUP(LARGE(Fraquezas!$M$6:$M$25,$B10),Fraquezas!$M$6:$N$25,2,FALSE))</f>
        <v>No hay recursos financieros disponibles</v>
      </c>
      <c r="F10" s="172">
        <f>IF(ISERROR(VLOOKUP(LARGE(Fraquezas!$M$6:$M$25,$B10),Fraquezas!$M$6:$O$25,3,FALSE)),0,VLOOKUP(LARGE(Fraquezas!$M$6:$M$25,$B10),Fraquezas!$M$6:$O$25,3,FALSE))</f>
        <v>20</v>
      </c>
      <c r="G10" s="166"/>
      <c r="H10" s="71">
        <v>1.4999999999999999E-4</v>
      </c>
      <c r="I10" s="71">
        <f t="shared" si="0"/>
        <v>125.00015</v>
      </c>
      <c r="J10" s="166" t="str">
        <f>E6</f>
        <v>La ubicación geográfica es malo</v>
      </c>
      <c r="K10" s="166" t="s">
        <v>127</v>
      </c>
      <c r="L10" s="166">
        <f>F6</f>
        <v>125</v>
      </c>
      <c r="M10" s="166" t="str">
        <f>IF(VLOOKUP(J10,PA!$E$5:$E$254,1,FALSE)=J10,"Sim","Não")</f>
        <v>Sim</v>
      </c>
      <c r="N10" s="168"/>
      <c r="O10" s="168"/>
      <c r="P10" s="168"/>
      <c r="Q10" s="166"/>
      <c r="R10" s="168"/>
      <c r="S10" s="168"/>
      <c r="T10" s="168"/>
      <c r="U10" s="168"/>
      <c r="V10" s="168"/>
      <c r="W10" s="168"/>
      <c r="X10" s="168"/>
      <c r="Y10" s="168"/>
      <c r="Z10" s="168"/>
      <c r="AA10" s="166"/>
      <c r="AB10" s="166"/>
    </row>
    <row r="11" spans="2:28" ht="6" customHeight="1" thickTop="1">
      <c r="B11" s="71"/>
      <c r="D11" s="159"/>
      <c r="E11" s="69"/>
      <c r="H11" s="71">
        <v>1.3999999999999999E-4</v>
      </c>
      <c r="I11" s="71">
        <f t="shared" si="0"/>
        <v>75.000140000000002</v>
      </c>
      <c r="J11" s="166" t="str">
        <f t="shared" ref="J11:J14" si="2">E7</f>
        <v>La alta rotación de personal</v>
      </c>
      <c r="K11" s="166" t="s">
        <v>127</v>
      </c>
      <c r="L11" s="166">
        <f>F7</f>
        <v>75</v>
      </c>
      <c r="M11" s="166" t="e">
        <f>IF(VLOOKUP(J11,PA!$E$5:$E$254,1,FALSE)=J11,"Sim","Não")</f>
        <v>#N/A</v>
      </c>
      <c r="U11" s="157"/>
    </row>
    <row r="12" spans="2:28" ht="24.95" customHeight="1" thickBot="1">
      <c r="B12" s="71"/>
      <c r="C12" s="160" t="s">
        <v>47</v>
      </c>
      <c r="D12" s="159"/>
      <c r="E12" s="69"/>
      <c r="H12" s="71">
        <v>1.2999999999999999E-4</v>
      </c>
      <c r="I12" s="71">
        <f t="shared" si="0"/>
        <v>24.000129999999999</v>
      </c>
      <c r="J12" s="166" t="str">
        <f t="shared" si="2"/>
        <v>La eficiencia operativa es un factor desfavorable</v>
      </c>
      <c r="K12" s="166" t="s">
        <v>127</v>
      </c>
      <c r="L12" s="166">
        <f>F8</f>
        <v>24</v>
      </c>
      <c r="M12" s="166" t="str">
        <f>IF(VLOOKUP(J12,PA!$E$5:$E$254,1,FALSE)=J12,"Sim","Não")</f>
        <v>Sim</v>
      </c>
      <c r="U12" s="157"/>
    </row>
    <row r="13" spans="2:28" ht="24.95" customHeight="1" thickTop="1" thickBot="1">
      <c r="B13" s="71"/>
      <c r="C13" s="162" t="s">
        <v>121</v>
      </c>
      <c r="D13" s="163">
        <f>SUM(D14:D18)</f>
        <v>117</v>
      </c>
      <c r="E13" s="164" t="s">
        <v>123</v>
      </c>
      <c r="F13" s="165">
        <f>SUM(F14:F18)</f>
        <v>118</v>
      </c>
      <c r="H13" s="71">
        <v>1.2E-4</v>
      </c>
      <c r="I13" s="71">
        <f t="shared" si="0"/>
        <v>20.000119999999999</v>
      </c>
      <c r="J13" s="166" t="str">
        <f t="shared" si="2"/>
        <v>La infraestructura es inadecuada para las necesidades</v>
      </c>
      <c r="K13" s="166" t="s">
        <v>127</v>
      </c>
      <c r="L13" s="166">
        <f>F9</f>
        <v>20</v>
      </c>
      <c r="M13" s="166" t="str">
        <f>IF(VLOOKUP(J13,PA!$E$5:$E$254,1,FALSE)=J13,"Sim","Não")</f>
        <v>Sim</v>
      </c>
      <c r="U13" s="157"/>
    </row>
    <row r="14" spans="2:28" ht="21.95" customHeight="1" thickTop="1" thickBot="1">
      <c r="B14" s="168">
        <v>1</v>
      </c>
      <c r="C14" s="169" t="str">
        <f>IF(ISERROR(VLOOKUP(LARGE(Oportunidades!$M$6:$M$25,$B14),Oportunidades!$M$6:$N$25,2,FALSE)),"",VLOOKUP(LARGE(Oportunidades!$M$6:$M$25,$B14),Oportunidades!$M$6:$N$25,2,FALSE))</f>
        <v>economía local cada vez mayor</v>
      </c>
      <c r="D14" s="170">
        <f>IF(ISERROR(VLOOKUP(LARGE(Oportunidades!$M$6:$M$25,$B14),Oportunidades!$M$6:$O$25,3,FALSE)),0,VLOOKUP(LARGE(Oportunidades!$M$6:$M$25,$B14),Oportunidades!$M$6:$O$25,3,FALSE))</f>
        <v>64</v>
      </c>
      <c r="E14" s="171" t="str">
        <f>IF(ISERROR(VLOOKUP(LARGE(Ameaças!$M$6:$M$25,$B14),Ameaças!$M$6:$N$25,2,FALSE)),"",VLOOKUP(LARGE(Ameaças!$M$6:$M$25,$B14),Ameaças!$M$6:$N$25,2,FALSE))</f>
        <v>No hay nuevos clientes que entran en el mercado</v>
      </c>
      <c r="F14" s="172">
        <f>IF(ISERROR(VLOOKUP(LARGE(Ameaças!$M$6:$M$25,$B14),Ameaças!$M$6:$O$25,3,FALSE)),0,VLOOKUP(LARGE(Ameaças!$M$6:$M$25,$B14),Ameaças!$M$6:$O$25,3,FALSE))</f>
        <v>60</v>
      </c>
      <c r="H14" s="71">
        <v>1.1E-4</v>
      </c>
      <c r="I14" s="71">
        <f t="shared" si="0"/>
        <v>20.000109999999999</v>
      </c>
      <c r="J14" s="166" t="str">
        <f t="shared" si="2"/>
        <v>No hay recursos financieros disponibles</v>
      </c>
      <c r="K14" s="166" t="s">
        <v>127</v>
      </c>
      <c r="L14" s="166">
        <f>F10</f>
        <v>20</v>
      </c>
      <c r="M14" s="166" t="e">
        <f>IF(VLOOKUP(J14,PA!$E$5:$E$254,1,FALSE)=J14,"Sim","Não")</f>
        <v>#N/A</v>
      </c>
      <c r="U14" s="157"/>
    </row>
    <row r="15" spans="2:28" ht="21.95" customHeight="1" thickTop="1" thickBot="1">
      <c r="B15" s="166">
        <v>2</v>
      </c>
      <c r="C15" s="169" t="str">
        <f>IF(ISERROR(VLOOKUP(LARGE(Oportunidades!$M$6:$M$25,$B15),Oportunidades!$M$6:$N$25,2,FALSE)),"",VLOOKUP(LARGE(Oportunidades!$M$6:$M$25,$B15),Oportunidades!$M$6:$N$25,2,FALSE))</f>
        <v>Hay recortes de impuestos esperados</v>
      </c>
      <c r="D15" s="170">
        <f>IF(ISERROR(VLOOKUP(LARGE(Oportunidades!$M$6:$M$25,$B15),Oportunidades!$M$6:$O$25,3,FALSE)),0,VLOOKUP(LARGE(Oportunidades!$M$6:$M$25,$B15),Oportunidades!$M$6:$O$25,3,FALSE))</f>
        <v>25</v>
      </c>
      <c r="E15" s="171" t="str">
        <f>IF(ISERROR(VLOOKUP(LARGE(Ameaças!$M$6:$M$25,$B15),Ameaças!$M$6:$N$25,2,FALSE)),"",VLOOKUP(LARGE(Ameaças!$M$6:$M$25,$B15),Ameaças!$M$6:$N$25,2,FALSE))</f>
        <v>Hay un número limitado de recursos esenciales</v>
      </c>
      <c r="F15" s="172">
        <f>IF(ISERROR(VLOOKUP(LARGE(Ameaças!$M$6:$M$25,$B15),Ameaças!$M$6:$O$25,3,FALSE)),0,VLOOKUP(LARGE(Ameaças!$M$6:$M$25,$B15),Ameaças!$M$6:$O$25,3,FALSE))</f>
        <v>24</v>
      </c>
      <c r="H15" s="71">
        <v>1E-4</v>
      </c>
      <c r="I15" s="71">
        <f t="shared" si="0"/>
        <v>64.000100000000003</v>
      </c>
      <c r="J15" s="71" t="str">
        <f>C14</f>
        <v>economía local cada vez mayor</v>
      </c>
      <c r="K15" s="71" t="s">
        <v>128</v>
      </c>
      <c r="L15" s="71">
        <f>D14</f>
        <v>64</v>
      </c>
      <c r="M15" s="166" t="str">
        <f>IF(VLOOKUP(J15,PA!$E$5:$E$254,1,FALSE)=J15,"Sim","Não")</f>
        <v>Sim</v>
      </c>
      <c r="U15" s="157"/>
    </row>
    <row r="16" spans="2:28" ht="21.95" customHeight="1" thickTop="1" thickBot="1">
      <c r="B16" s="168">
        <v>3</v>
      </c>
      <c r="C16" s="169" t="str">
        <f>IF(ISERROR(VLOOKUP(LARGE(Oportunidades!$M$6:$M$25,$B16),Oportunidades!$M$6:$N$25,2,FALSE)),"",VLOOKUP(LARGE(Oportunidades!$M$6:$M$25,$B16),Oportunidades!$M$6:$N$25,2,FALSE))</f>
        <v>Se aprovecha de las políticas del gobierno</v>
      </c>
      <c r="D16" s="170">
        <f>IF(ISERROR(VLOOKUP(LARGE(Oportunidades!$M$6:$M$25,$B16),Oportunidades!$M$6:$O$25,3,FALSE)),0,VLOOKUP(LARGE(Oportunidades!$M$6:$M$25,$B16),Oportunidades!$M$6:$O$25,3,FALSE))</f>
        <v>12</v>
      </c>
      <c r="E16" s="171" t="str">
        <f>IF(ISERROR(VLOOKUP(LARGE(Ameaças!$M$6:$M$25,$B16),Ameaças!$M$6:$N$25,2,FALSE)),"",VLOOKUP(LARGE(Ameaças!$M$6:$M$25,$B16),Ameaças!$M$6:$N$25,2,FALSE))</f>
        <v>La falta de interés en las iniciativas sociales y medioambientales</v>
      </c>
      <c r="F16" s="172">
        <f>IF(ISERROR(VLOOKUP(LARGE(Ameaças!$M$6:$M$25,$B16),Ameaças!$M$6:$O$25,3,FALSE)),0,VLOOKUP(LARGE(Ameaças!$M$6:$M$25,$B16),Ameaças!$M$6:$O$25,3,FALSE))</f>
        <v>20</v>
      </c>
      <c r="H16" s="71">
        <v>9.0000000000000006E-5</v>
      </c>
      <c r="I16" s="71">
        <f t="shared" si="0"/>
        <v>25.00009</v>
      </c>
      <c r="J16" s="71" t="str">
        <f t="shared" ref="J16:J19" si="3">C15</f>
        <v>Hay recortes de impuestos esperados</v>
      </c>
      <c r="K16" s="71" t="s">
        <v>128</v>
      </c>
      <c r="L16" s="71">
        <f>D15</f>
        <v>25</v>
      </c>
      <c r="M16" s="166" t="e">
        <f>IF(VLOOKUP(J16,PA!$E$5:$E$254,1,FALSE)=J16,"Sim","Não")</f>
        <v>#N/A</v>
      </c>
      <c r="U16" s="157"/>
    </row>
    <row r="17" spans="2:21" ht="21.95" customHeight="1" thickTop="1" thickBot="1">
      <c r="B17" s="166">
        <v>4</v>
      </c>
      <c r="C17" s="169" t="str">
        <f>IF(ISERROR(VLOOKUP(LARGE(Oportunidades!$M$6:$M$25,$B17),Oportunidades!$M$6:$N$25,2,FALSE)),"",VLOOKUP(LARGE(Oportunidades!$M$6:$M$25,$B17),Oportunidades!$M$6:$N$25,2,FALSE))</f>
        <v>Posibilidad de establecer asociaciones estratégicas</v>
      </c>
      <c r="D17" s="170">
        <f>IF(ISERROR(VLOOKUP(LARGE(Oportunidades!$M$6:$M$25,$B17),Oportunidades!$M$6:$O$25,3,FALSE)),0,VLOOKUP(LARGE(Oportunidades!$M$6:$M$25,$B17),Oportunidades!$M$6:$O$25,3,FALSE))</f>
        <v>10</v>
      </c>
      <c r="E17" s="171" t="str">
        <f>IF(ISERROR(VLOOKUP(LARGE(Ameaças!$M$6:$M$25,$B17),Ameaças!$M$6:$N$25,2,FALSE)),"",VLOOKUP(LARGE(Ameaças!$M$6:$M$25,$B17),Ameaças!$M$6:$N$25,2,FALSE))</f>
        <v>La empresa cuenta con disminución en el mercado</v>
      </c>
      <c r="F17" s="172">
        <f>IF(ISERROR(VLOOKUP(LARGE(Ameaças!$M$6:$M$25,$B17),Ameaças!$M$6:$O$25,3,FALSE)),0,VLOOKUP(LARGE(Ameaças!$M$6:$M$25,$B17),Ameaças!$M$6:$O$25,3,FALSE))</f>
        <v>8</v>
      </c>
      <c r="H17" s="71">
        <v>8.0000000000000007E-5</v>
      </c>
      <c r="I17" s="71">
        <f t="shared" si="0"/>
        <v>12.000080000000001</v>
      </c>
      <c r="J17" s="71" t="str">
        <f t="shared" si="3"/>
        <v>Se aprovecha de las políticas del gobierno</v>
      </c>
      <c r="K17" s="71" t="s">
        <v>128</v>
      </c>
      <c r="L17" s="71">
        <f>D16</f>
        <v>12</v>
      </c>
      <c r="M17" s="166" t="str">
        <f>IF(VLOOKUP(J17,PA!$E$5:$E$254,1,FALSE)=J17,"Sim","Não")</f>
        <v>Sim</v>
      </c>
      <c r="U17" s="157"/>
    </row>
    <row r="18" spans="2:21" ht="21.95" customHeight="1" thickTop="1" thickBot="1">
      <c r="B18" s="168">
        <v>5</v>
      </c>
      <c r="C18" s="169" t="str">
        <f>IF(ISERROR(VLOOKUP(LARGE(Oportunidades!$M$6:$M$25,$B18),Oportunidades!$M$6:$N$25,2,FALSE)),"",VLOOKUP(LARGE(Oportunidades!$M$6:$M$25,$B18),Oportunidades!$M$6:$N$25,2,FALSE))</f>
        <v>Exitem pocos competidores en el mercado</v>
      </c>
      <c r="D18" s="170">
        <f>IF(ISERROR(VLOOKUP(LARGE(Oportunidades!$M$6:$M$25,$B18),Oportunidades!$M$6:$O$25,3,FALSE)),0,VLOOKUP(LARGE(Oportunidades!$M$6:$M$25,$B18),Oportunidades!$M$6:$O$25,3,FALSE))</f>
        <v>6</v>
      </c>
      <c r="E18" s="171" t="str">
        <f>IF(ISERROR(VLOOKUP(LARGE(Ameaças!$M$6:$M$25,$B18),Ameaças!$M$6:$N$25,2,FALSE)),"",VLOOKUP(LARGE(Ameaças!$M$6:$M$25,$B18),Ameaças!$M$6:$N$25,2,FALSE))</f>
        <v>No hay nuevas líneas de productos</v>
      </c>
      <c r="F18" s="172">
        <f>IF(ISERROR(VLOOKUP(LARGE(Ameaças!$M$6:$M$25,$B18),Ameaças!$M$6:$O$25,3,FALSE)),0,VLOOKUP(LARGE(Ameaças!$M$6:$M$25,$B18),Ameaças!$M$6:$O$25,3,FALSE))</f>
        <v>6</v>
      </c>
      <c r="H18" s="71">
        <v>6.9999999999999994E-5</v>
      </c>
      <c r="I18" s="71">
        <f t="shared" si="0"/>
        <v>10.000069999999999</v>
      </c>
      <c r="J18" s="71" t="str">
        <f t="shared" si="3"/>
        <v>Posibilidad de establecer asociaciones estratégicas</v>
      </c>
      <c r="K18" s="71" t="s">
        <v>128</v>
      </c>
      <c r="L18" s="71">
        <f>D17</f>
        <v>10</v>
      </c>
      <c r="M18" s="166" t="str">
        <f>IF(VLOOKUP(J18,PA!$E$5:$E$254,1,FALSE)=J18,"Sim","Não")</f>
        <v>Sim</v>
      </c>
      <c r="U18" s="157"/>
    </row>
    <row r="19" spans="2:21" ht="30" customHeight="1" thickTop="1">
      <c r="D19" s="159"/>
      <c r="E19" s="69"/>
      <c r="H19" s="71">
        <v>6.0000000000000002E-5</v>
      </c>
      <c r="I19" s="71">
        <f t="shared" si="0"/>
        <v>6.0000600000000004</v>
      </c>
      <c r="J19" s="71" t="str">
        <f t="shared" si="3"/>
        <v>Exitem pocos competidores en el mercado</v>
      </c>
      <c r="K19" s="71" t="s">
        <v>128</v>
      </c>
      <c r="L19" s="71">
        <f>D18</f>
        <v>6</v>
      </c>
      <c r="M19" s="166" t="e">
        <f>IF(VLOOKUP(J19,PA!$E$5:$E$254,1,FALSE)=J19,"Sim","Não")</f>
        <v>#N/A</v>
      </c>
      <c r="U19" s="157"/>
    </row>
    <row r="20" spans="2:21" ht="30" customHeight="1">
      <c r="D20" s="159"/>
      <c r="E20" s="69"/>
      <c r="H20" s="71">
        <v>5.0000000000000002E-5</v>
      </c>
      <c r="I20" s="71">
        <f t="shared" si="0"/>
        <v>60.000050000000002</v>
      </c>
      <c r="J20" s="71" t="str">
        <f>E14</f>
        <v>No hay nuevos clientes que entran en el mercado</v>
      </c>
      <c r="K20" s="71" t="s">
        <v>129</v>
      </c>
      <c r="L20" s="71">
        <f>F14</f>
        <v>60</v>
      </c>
      <c r="M20" s="166" t="str">
        <f>IF(VLOOKUP(J20,PA!$E$5:$E$254,1,FALSE)=J20,"Sim","Não")</f>
        <v>Sim</v>
      </c>
      <c r="U20" s="157"/>
    </row>
    <row r="21" spans="2:21" ht="30" customHeight="1">
      <c r="D21" s="159"/>
      <c r="E21" s="69"/>
      <c r="H21" s="71">
        <v>4.0000000000000003E-5</v>
      </c>
      <c r="I21" s="71">
        <f t="shared" si="0"/>
        <v>24.000039999999998</v>
      </c>
      <c r="J21" s="71" t="str">
        <f t="shared" ref="J21:J24" si="4">E15</f>
        <v>Hay un número limitado de recursos esenciales</v>
      </c>
      <c r="K21" s="71" t="s">
        <v>129</v>
      </c>
      <c r="L21" s="71">
        <f>F15</f>
        <v>24</v>
      </c>
      <c r="M21" s="166" t="e">
        <f>IF(VLOOKUP(J21,PA!$E$5:$E$254,1,FALSE)=J21,"Sim","Não")</f>
        <v>#N/A</v>
      </c>
      <c r="U21" s="157"/>
    </row>
    <row r="22" spans="2:21">
      <c r="D22" s="159"/>
      <c r="E22" s="69"/>
      <c r="H22" s="71">
        <v>3.0000000000000001E-5</v>
      </c>
      <c r="I22" s="71">
        <f t="shared" si="0"/>
        <v>20.000029999999999</v>
      </c>
      <c r="J22" s="71" t="str">
        <f t="shared" si="4"/>
        <v>La falta de interés en las iniciativas sociales y medioambientales</v>
      </c>
      <c r="K22" s="71" t="s">
        <v>129</v>
      </c>
      <c r="L22" s="71">
        <f>F16</f>
        <v>20</v>
      </c>
      <c r="M22" s="166" t="e">
        <f>IF(VLOOKUP(J22,PA!$E$5:$E$254,1,FALSE)=J22,"Sim","Não")</f>
        <v>#N/A</v>
      </c>
    </row>
    <row r="23" spans="2:21">
      <c r="D23" s="159"/>
      <c r="E23" s="69"/>
      <c r="H23" s="71">
        <v>2.0000000000000002E-5</v>
      </c>
      <c r="I23" s="71">
        <f t="shared" si="0"/>
        <v>8.0000199999999992</v>
      </c>
      <c r="J23" s="71" t="str">
        <f t="shared" si="4"/>
        <v>La empresa cuenta con disminución en el mercado</v>
      </c>
      <c r="K23" s="71" t="s">
        <v>129</v>
      </c>
      <c r="L23" s="71">
        <f>F17</f>
        <v>8</v>
      </c>
      <c r="M23" s="166" t="e">
        <f>IF(VLOOKUP(J23,PA!$E$5:$E$254,1,FALSE)=J23,"Sim","Não")</f>
        <v>#N/A</v>
      </c>
    </row>
    <row r="24" spans="2:21">
      <c r="D24" s="159"/>
      <c r="E24" s="69"/>
      <c r="H24" s="71">
        <v>1.0000000000000001E-5</v>
      </c>
      <c r="I24" s="71">
        <f t="shared" si="0"/>
        <v>6.0000099999999996</v>
      </c>
      <c r="J24" s="71" t="str">
        <f t="shared" si="4"/>
        <v>No hay nuevas líneas de productos</v>
      </c>
      <c r="K24" s="71" t="s">
        <v>129</v>
      </c>
      <c r="L24" s="71">
        <f>F18</f>
        <v>6</v>
      </c>
      <c r="M24" s="166" t="str">
        <f>IF(VLOOKUP(J24,PA!$E$5:$E$254,1,FALSE)=J24,"Sim","Não")</f>
        <v>Sim</v>
      </c>
    </row>
    <row r="25" spans="2:21">
      <c r="D25" s="159"/>
      <c r="E25" s="69"/>
    </row>
  </sheetData>
  <sheetProtection password="DACF" sheet="1" objects="1" scenarios="1" formatCells="0" formatColumns="0" formatRows="0" selectLockedCells="1"/>
  <mergeCells count="5">
    <mergeCell ref="K1:L1"/>
    <mergeCell ref="C1:D1"/>
    <mergeCell ref="E1:F1"/>
    <mergeCell ref="G1:H1"/>
    <mergeCell ref="I1:J1"/>
  </mergeCells>
  <printOptions verticalCentered="1"/>
  <pageMargins left="0.23622047244094491" right="0.23622047244094491" top="0.74803149606299213" bottom="0.74803149606299213" header="0.31496062992125984" footer="0.31496062992125984"/>
  <pageSetup paperSize="9" scale="87" pageOrder="overThenDown" orientation="landscape" horizontalDpi="4294967292" verticalDpi="4294967292"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dimension ref="A1:AA123"/>
  <sheetViews>
    <sheetView showGridLines="0" zoomScale="90" zoomScaleNormal="90" zoomScalePageLayoutView="90" workbookViewId="0">
      <pane ySplit="6" topLeftCell="A7" activePane="bottomLeft" state="frozen"/>
      <selection pane="bottomLeft" activeCell="C7" sqref="C7"/>
    </sheetView>
  </sheetViews>
  <sheetFormatPr baseColWidth="10" defaultColWidth="0" defaultRowHeight="0" customHeight="1" zeroHeight="1"/>
  <cols>
    <col min="1" max="1" width="2.28515625" style="69" customWidth="1"/>
    <col min="2" max="2" width="1.42578125" style="69" customWidth="1"/>
    <col min="3" max="3" width="30.7109375" style="79" customWidth="1"/>
    <col min="4" max="4" width="17.42578125" style="69" customWidth="1"/>
    <col min="5" max="5" width="30.7109375" style="79" customWidth="1"/>
    <col min="6" max="6" width="17.42578125" style="69" customWidth="1"/>
    <col min="7" max="7" width="25.7109375" style="69" customWidth="1"/>
    <col min="8" max="8" width="65.85546875" style="69" customWidth="1"/>
    <col min="9" max="12" width="8.85546875" style="71" customWidth="1"/>
    <col min="13" max="13" width="8.7109375" style="71" customWidth="1"/>
    <col min="14" max="16" width="8.85546875" style="71" customWidth="1"/>
    <col min="17" max="26" width="9.140625" style="71" customWidth="1"/>
    <col min="27" max="27" width="0" style="69" hidden="1" customWidth="1"/>
    <col min="28" max="16384" width="9.140625" style="69" hidden="1"/>
  </cols>
  <sheetData>
    <row r="1" spans="2:26" s="63" customFormat="1" ht="39" customHeight="1">
      <c r="B1" s="260"/>
      <c r="C1" s="291"/>
      <c r="D1" s="291"/>
      <c r="E1" s="291"/>
      <c r="F1" s="291"/>
      <c r="G1" s="291"/>
      <c r="H1" s="291"/>
      <c r="I1" s="291"/>
      <c r="J1" s="291"/>
      <c r="K1" s="295"/>
      <c r="L1" s="295"/>
      <c r="M1" s="152"/>
      <c r="N1" s="153"/>
      <c r="O1" s="153"/>
      <c r="P1" s="153"/>
      <c r="Q1" s="153"/>
      <c r="R1" s="153"/>
    </row>
    <row r="2" spans="2:26" s="65" customFormat="1" ht="30" customHeight="1">
      <c r="D2" s="66"/>
      <c r="E2" s="67"/>
      <c r="F2" s="67"/>
      <c r="G2" s="67"/>
      <c r="H2" s="67"/>
      <c r="I2" s="68"/>
      <c r="J2" s="68"/>
      <c r="K2" s="68"/>
      <c r="L2" s="68"/>
      <c r="M2" s="68"/>
      <c r="N2" s="68"/>
      <c r="O2" s="68"/>
      <c r="P2" s="68"/>
      <c r="Q2" s="68"/>
      <c r="R2" s="154"/>
    </row>
    <row r="3" spans="2:26" ht="9" customHeight="1">
      <c r="C3" s="69"/>
      <c r="E3" s="69"/>
    </row>
    <row r="4" spans="2:26" ht="31.5" customHeight="1">
      <c r="C4" s="296" t="s">
        <v>246</v>
      </c>
      <c r="D4" s="296"/>
      <c r="E4" s="296"/>
      <c r="F4" s="296"/>
      <c r="G4" s="296"/>
      <c r="H4" s="296"/>
      <c r="I4" s="131"/>
    </row>
    <row r="5" spans="2:26" ht="9" customHeight="1" thickBot="1">
      <c r="C5" s="69"/>
      <c r="E5" s="69"/>
      <c r="H5" s="131"/>
      <c r="I5" s="131"/>
      <c r="R5" s="71" t="s">
        <v>27</v>
      </c>
      <c r="S5" s="71" t="s">
        <v>28</v>
      </c>
      <c r="T5" s="71" t="s">
        <v>17</v>
      </c>
      <c r="U5" s="71" t="s">
        <v>29</v>
      </c>
      <c r="V5" s="71" t="s">
        <v>16</v>
      </c>
      <c r="W5" s="71" t="s">
        <v>20</v>
      </c>
      <c r="X5" s="71" t="s">
        <v>21</v>
      </c>
      <c r="Y5" s="71" t="s">
        <v>22</v>
      </c>
      <c r="Z5" s="71" t="s">
        <v>23</v>
      </c>
    </row>
    <row r="6" spans="2:26" s="72" customFormat="1" ht="30" customHeight="1" thickTop="1">
      <c r="C6" s="141" t="s">
        <v>173</v>
      </c>
      <c r="D6" s="141" t="s">
        <v>191</v>
      </c>
      <c r="E6" s="141" t="s">
        <v>188</v>
      </c>
      <c r="F6" s="141" t="s">
        <v>191</v>
      </c>
      <c r="G6" s="141" t="s">
        <v>186</v>
      </c>
      <c r="H6" s="141" t="s">
        <v>187</v>
      </c>
      <c r="I6" s="155"/>
      <c r="J6" s="74"/>
      <c r="K6" s="74"/>
      <c r="L6" s="74"/>
      <c r="M6" s="74"/>
      <c r="N6" s="74"/>
      <c r="O6" s="74"/>
      <c r="P6" s="74"/>
      <c r="Q6" s="74"/>
      <c r="R6" s="74">
        <v>1</v>
      </c>
      <c r="S6" s="74">
        <v>1</v>
      </c>
      <c r="T6" s="74">
        <v>1</v>
      </c>
      <c r="U6" s="74">
        <v>1</v>
      </c>
      <c r="V6" s="74">
        <v>2</v>
      </c>
      <c r="W6" s="74">
        <v>2</v>
      </c>
      <c r="X6" s="74">
        <v>2</v>
      </c>
      <c r="Y6" s="74">
        <v>2</v>
      </c>
      <c r="Z6" s="74">
        <v>2</v>
      </c>
    </row>
    <row r="7" spans="2:26" ht="35.1" customHeight="1">
      <c r="C7" s="57" t="s">
        <v>282</v>
      </c>
      <c r="D7" s="199" t="str">
        <f>IF(ISERROR(VLOOKUP(C7,'Matriz SWOT'!$J$5:$K$14,2,FALSE)),"",VLOOKUP(C7,'Matriz SWOT'!$J$5:$K$14,2,FALSE))</f>
        <v>fuerza</v>
      </c>
      <c r="E7" s="57" t="s">
        <v>299</v>
      </c>
      <c r="F7" s="199" t="str">
        <f>IF(ISERROR(VLOOKUP(E7,'Matriz SWOT'!$J$5:$K$24,2,FALSE)),"",VLOOKUP(E7,'Matriz SWOT'!$J$5:$K$24,2,FALSE))</f>
        <v>amenaza</v>
      </c>
      <c r="G7" s="200" t="e">
        <f>IF(F7="","",VLOOKUP(D7&amp;F7,$M$7:$O$10,2,FALSE))</f>
        <v>#N/A</v>
      </c>
      <c r="H7" s="156" t="e">
        <f>IF(G7="","",VLOOKUP(G7,$N$7:$O$10,2,FALSE))</f>
        <v>#N/A</v>
      </c>
      <c r="I7" s="71">
        <v>1</v>
      </c>
      <c r="J7" s="71" t="str">
        <f>VLOOKUP(LARGE('Matriz SWOT'!$I$5:$I$14,Cruzamento!I7),'Matriz SWOT'!$I$5:$J$14,2,FALSE)</f>
        <v>La ubicación geográfica es malo</v>
      </c>
      <c r="K7" s="71" t="str">
        <f>VLOOKUP(LARGE('Matriz SWOT'!$I$15:$I$24,Cruzamento!I7),'Matriz SWOT'!$I$15:$J$24,2,FALSE)</f>
        <v>economía local cada vez mayor</v>
      </c>
      <c r="L7" s="157"/>
      <c r="M7" s="158" t="s">
        <v>174</v>
      </c>
      <c r="N7" s="157" t="s">
        <v>177</v>
      </c>
      <c r="O7" s="157" t="s">
        <v>182</v>
      </c>
    </row>
    <row r="8" spans="2:26" ht="35.1" customHeight="1">
      <c r="C8" s="57" t="s">
        <v>287</v>
      </c>
      <c r="D8" s="199" t="str">
        <f>IF(ISERROR(VLOOKUP(C8,'Matriz SWOT'!$J$5:$K$14,2,FALSE)),"",VLOOKUP(C8,'Matriz SWOT'!$J$5:$K$14,2,FALSE))</f>
        <v>debilidad</v>
      </c>
      <c r="E8" s="57" t="s">
        <v>295</v>
      </c>
      <c r="F8" s="199" t="str">
        <f>IF(ISERROR(VLOOKUP(E8,'Matriz SWOT'!$J$5:$K$24,2,FALSE)),"",VLOOKUP(E8,'Matriz SWOT'!$J$5:$K$24,2,FALSE))</f>
        <v>oportunidad</v>
      </c>
      <c r="G8" s="200" t="e">
        <f t="shared" ref="G8:G71" si="0">IF(F8="","",VLOOKUP(D8&amp;F8,$M$7:$O$10,2,FALSE))</f>
        <v>#N/A</v>
      </c>
      <c r="H8" s="156" t="e">
        <f t="shared" ref="H8:H71" si="1">IF(G8="","",VLOOKUP(G8,$N$7:$O$10,2,FALSE))</f>
        <v>#N/A</v>
      </c>
      <c r="I8" s="71">
        <v>2</v>
      </c>
      <c r="J8" s="71" t="str">
        <f>VLOOKUP(LARGE('Matriz SWOT'!$I$5:$I$14,Cruzamento!I8),'Matriz SWOT'!$I$5:$J$14,2,FALSE)</f>
        <v>El costo es bajo y que ayuda a obtener un mayor beneficio</v>
      </c>
      <c r="K8" s="71" t="str">
        <f>VLOOKUP(LARGE('Matriz SWOT'!$I$15:$I$24,Cruzamento!I8),'Matriz SWOT'!$I$15:$J$24,2,FALSE)</f>
        <v>No hay nuevos clientes que entran en el mercado</v>
      </c>
      <c r="L8" s="157"/>
      <c r="M8" s="158" t="s">
        <v>175</v>
      </c>
      <c r="N8" s="71" t="s">
        <v>178</v>
      </c>
      <c r="O8" s="71" t="s">
        <v>181</v>
      </c>
    </row>
    <row r="9" spans="2:26" ht="35.1" customHeight="1">
      <c r="C9" s="57" t="s">
        <v>283</v>
      </c>
      <c r="D9" s="199" t="str">
        <f>IF(ISERROR(VLOOKUP(C9,'Matriz SWOT'!$J$5:$K$14,2,FALSE)),"",VLOOKUP(C9,'Matriz SWOT'!$J$5:$K$14,2,FALSE))</f>
        <v>fuerza</v>
      </c>
      <c r="E9" s="57" t="s">
        <v>291</v>
      </c>
      <c r="F9" s="199" t="str">
        <f>IF(ISERROR(VLOOKUP(E9,'Matriz SWOT'!$J$5:$K$24,2,FALSE)),"",VLOOKUP(E9,'Matriz SWOT'!$J$5:$K$24,2,FALSE))</f>
        <v>oportunidad</v>
      </c>
      <c r="G9" s="200" t="e">
        <f t="shared" si="0"/>
        <v>#N/A</v>
      </c>
      <c r="H9" s="156" t="e">
        <f t="shared" si="1"/>
        <v>#N/A</v>
      </c>
      <c r="I9" s="71">
        <v>3</v>
      </c>
      <c r="J9" s="71" t="str">
        <f>VLOOKUP(LARGE('Matriz SWOT'!$I$5:$I$14,Cruzamento!I9),'Matriz SWOT'!$I$5:$J$14,2,FALSE)</f>
        <v>La marca es reconocida en el mercado</v>
      </c>
      <c r="K9" s="71" t="str">
        <f>VLOOKUP(LARGE('Matriz SWOT'!$I$15:$I$24,Cruzamento!I9),'Matriz SWOT'!$I$15:$J$24,2,FALSE)</f>
        <v>Hay recortes de impuestos esperados</v>
      </c>
      <c r="L9" s="157"/>
      <c r="M9" s="158" t="s">
        <v>176</v>
      </c>
      <c r="N9" s="71" t="s">
        <v>179</v>
      </c>
      <c r="O9" s="71" t="s">
        <v>183</v>
      </c>
    </row>
    <row r="10" spans="2:26" ht="35.1" customHeight="1">
      <c r="C10" s="57" t="s">
        <v>290</v>
      </c>
      <c r="D10" s="199" t="str">
        <f>IF(ISERROR(VLOOKUP(C10,'Matriz SWOT'!$J$5:$K$14,2,FALSE)),"",VLOOKUP(C10,'Matriz SWOT'!$J$5:$K$14,2,FALSE))</f>
        <v>debilidad</v>
      </c>
      <c r="E10" s="57" t="s">
        <v>297</v>
      </c>
      <c r="F10" s="199" t="str">
        <f>IF(ISERROR(VLOOKUP(E10,'Matriz SWOT'!$J$5:$K$24,2,FALSE)),"",VLOOKUP(E10,'Matriz SWOT'!$J$5:$K$24,2,FALSE))</f>
        <v>amenaza</v>
      </c>
      <c r="G10" s="200" t="e">
        <f t="shared" si="0"/>
        <v>#N/A</v>
      </c>
      <c r="H10" s="156" t="e">
        <f t="shared" si="1"/>
        <v>#N/A</v>
      </c>
      <c r="I10" s="71">
        <v>4</v>
      </c>
      <c r="J10" s="71" t="str">
        <f>VLOOKUP(LARGE('Matriz SWOT'!$I$5:$I$14,Cruzamento!I10),'Matriz SWOT'!$I$5:$J$14,2,FALSE)</f>
        <v>La alta rotación de personal</v>
      </c>
      <c r="K10" s="71" t="str">
        <f>VLOOKUP(LARGE('Matriz SWOT'!$I$15:$I$24,Cruzamento!I10),'Matriz SWOT'!$I$15:$J$24,2,FALSE)</f>
        <v>Hay un número limitado de recursos esenciales</v>
      </c>
      <c r="L10" s="157"/>
      <c r="M10" s="158" t="s">
        <v>185</v>
      </c>
      <c r="N10" s="71" t="s">
        <v>180</v>
      </c>
      <c r="O10" s="71" t="s">
        <v>184</v>
      </c>
    </row>
    <row r="11" spans="2:26" ht="35.1" customHeight="1">
      <c r="C11" s="57"/>
      <c r="D11" s="199" t="str">
        <f>IF(ISERROR(VLOOKUP(C11,'Matriz SWOT'!$J$5:$K$14,2,FALSE)),"",VLOOKUP(C11,'Matriz SWOT'!$J$5:$K$14,2,FALSE))</f>
        <v/>
      </c>
      <c r="E11" s="57"/>
      <c r="F11" s="199" t="str">
        <f>IF(ISERROR(VLOOKUP(E11,'Matriz SWOT'!$J$5:$K$24,2,FALSE)),"",VLOOKUP(E11,'Matriz SWOT'!$J$5:$K$24,2,FALSE))</f>
        <v/>
      </c>
      <c r="G11" s="200" t="str">
        <f t="shared" si="0"/>
        <v/>
      </c>
      <c r="H11" s="156" t="str">
        <f t="shared" si="1"/>
        <v/>
      </c>
      <c r="I11" s="71">
        <v>5</v>
      </c>
      <c r="J11" s="71" t="str">
        <f>VLOOKUP(LARGE('Matriz SWOT'!$I$5:$I$14,Cruzamento!I11),'Matriz SWOT'!$I$5:$J$14,2,FALSE)</f>
        <v>El personal era competente y entrelazados</v>
      </c>
      <c r="K11" s="71" t="str">
        <f>VLOOKUP(LARGE('Matriz SWOT'!$I$15:$I$24,Cruzamento!I11),'Matriz SWOT'!$I$15:$J$24,2,FALSE)</f>
        <v>La falta de interés en las iniciativas sociales y medioambientales</v>
      </c>
      <c r="L11" s="157"/>
      <c r="M11" s="158"/>
    </row>
    <row r="12" spans="2:26" ht="35.1" customHeight="1">
      <c r="C12" s="57"/>
      <c r="D12" s="199" t="str">
        <f>IF(ISERROR(VLOOKUP(C12,'Matriz SWOT'!$J$5:$K$14,2,FALSE)),"",VLOOKUP(C12,'Matriz SWOT'!$J$5:$K$14,2,FALSE))</f>
        <v/>
      </c>
      <c r="E12" s="57"/>
      <c r="F12" s="199" t="str">
        <f>IF(ISERROR(VLOOKUP(E12,'Matriz SWOT'!$J$5:$K$24,2,FALSE)),"",VLOOKUP(E12,'Matriz SWOT'!$J$5:$K$24,2,FALSE))</f>
        <v/>
      </c>
      <c r="G12" s="200" t="str">
        <f t="shared" ref="G12" si="2">IF(F12="","",VLOOKUP(D12&amp;F12,$M$7:$O$10,2,FALSE))</f>
        <v/>
      </c>
      <c r="H12" s="156" t="str">
        <f t="shared" ref="H12" si="3">IF(G12="","",VLOOKUP(G12,$N$7:$O$10,2,FALSE))</f>
        <v/>
      </c>
      <c r="I12" s="71">
        <v>6</v>
      </c>
      <c r="J12" s="71" t="str">
        <f>VLOOKUP(LARGE('Matriz SWOT'!$I$5:$I$14,Cruzamento!I12),'Matriz SWOT'!$I$5:$J$14,2,FALSE)</f>
        <v>La eficiencia operativa es un factor desfavorable</v>
      </c>
      <c r="K12" s="71" t="str">
        <f>VLOOKUP(LARGE('Matriz SWOT'!$I$15:$I$24,Cruzamento!I12),'Matriz SWOT'!$I$15:$J$24,2,FALSE)</f>
        <v>Se aprovecha de las políticas del gobierno</v>
      </c>
      <c r="L12" s="157"/>
      <c r="M12" s="158"/>
    </row>
    <row r="13" spans="2:26" ht="35.1" customHeight="1">
      <c r="C13" s="57"/>
      <c r="D13" s="199" t="str">
        <f>IF(ISERROR(VLOOKUP(C13,'Matriz SWOT'!$J$5:$K$14,2,FALSE)),"",VLOOKUP(C13,'Matriz SWOT'!$J$5:$K$14,2,FALSE))</f>
        <v/>
      </c>
      <c r="E13" s="57"/>
      <c r="F13" s="199" t="str">
        <f>IF(ISERROR(VLOOKUP(E13,'Matriz SWOT'!$J$5:$K$24,2,FALSE)),"",VLOOKUP(E13,'Matriz SWOT'!$J$5:$K$24,2,FALSE))</f>
        <v/>
      </c>
      <c r="G13" s="200" t="str">
        <f t="shared" ref="G13:G14" si="4">IF(F13="","",VLOOKUP(D13&amp;F13,$M$7:$O$10,2,FALSE))</f>
        <v/>
      </c>
      <c r="H13" s="156" t="str">
        <f t="shared" ref="H13:H14" si="5">IF(G13="","",VLOOKUP(G13,$N$7:$O$10,2,FALSE))</f>
        <v/>
      </c>
      <c r="I13" s="71">
        <v>7</v>
      </c>
      <c r="J13" s="71" t="str">
        <f>VLOOKUP(LARGE('Matriz SWOT'!$I$5:$I$14,Cruzamento!I13),'Matriz SWOT'!$I$5:$J$14,2,FALSE)</f>
        <v>La infraestructura es inadecuada para las necesidades</v>
      </c>
      <c r="K13" s="71" t="str">
        <f>VLOOKUP(LARGE('Matriz SWOT'!$I$15:$I$24,Cruzamento!I13),'Matriz SWOT'!$I$15:$J$24,2,FALSE)</f>
        <v>Posibilidad de establecer asociaciones estratégicas</v>
      </c>
      <c r="L13" s="157"/>
      <c r="M13" s="158"/>
    </row>
    <row r="14" spans="2:26" ht="35.1" customHeight="1">
      <c r="C14" s="57"/>
      <c r="D14" s="199" t="str">
        <f>IF(ISERROR(VLOOKUP(C14,'Matriz SWOT'!$J$5:$K$14,2,FALSE)),"",VLOOKUP(C14,'Matriz SWOT'!$J$5:$K$14,2,FALSE))</f>
        <v/>
      </c>
      <c r="E14" s="57"/>
      <c r="F14" s="199" t="str">
        <f>IF(ISERROR(VLOOKUP(E14,'Matriz SWOT'!$J$5:$K$24,2,FALSE)),"",VLOOKUP(E14,'Matriz SWOT'!$J$5:$K$24,2,FALSE))</f>
        <v/>
      </c>
      <c r="G14" s="200" t="str">
        <f t="shared" si="4"/>
        <v/>
      </c>
      <c r="H14" s="156" t="str">
        <f t="shared" si="5"/>
        <v/>
      </c>
      <c r="I14" s="71">
        <v>8</v>
      </c>
      <c r="J14" s="71" t="str">
        <f>VLOOKUP(LARGE('Matriz SWOT'!$I$5:$I$14,Cruzamento!I14),'Matriz SWOT'!$I$5:$J$14,2,FALSE)</f>
        <v>No hay recursos financieros disponibles</v>
      </c>
      <c r="K14" s="71" t="str">
        <f>VLOOKUP(LARGE('Matriz SWOT'!$I$15:$I$24,Cruzamento!I14),'Matriz SWOT'!$I$15:$J$24,2,FALSE)</f>
        <v>La empresa cuenta con disminución en el mercado</v>
      </c>
      <c r="L14" s="157"/>
      <c r="M14" s="158"/>
    </row>
    <row r="15" spans="2:26" ht="35.1" customHeight="1">
      <c r="C15" s="57"/>
      <c r="D15" s="199" t="str">
        <f>IF(ISERROR(VLOOKUP(C15,'Matriz SWOT'!$J$5:$K$14,2,FALSE)),"",VLOOKUP(C15,'Matriz SWOT'!$J$5:$K$14,2,FALSE))</f>
        <v/>
      </c>
      <c r="E15" s="57"/>
      <c r="F15" s="199" t="str">
        <f>IF(ISERROR(VLOOKUP(E15,'Matriz SWOT'!$J$5:$K$24,2,FALSE)),"",VLOOKUP(E15,'Matriz SWOT'!$J$5:$K$24,2,FALSE))</f>
        <v/>
      </c>
      <c r="G15" s="200" t="str">
        <f t="shared" si="0"/>
        <v/>
      </c>
      <c r="H15" s="156" t="str">
        <f t="shared" si="1"/>
        <v/>
      </c>
      <c r="I15" s="71">
        <v>9</v>
      </c>
      <c r="J15" s="71" t="str">
        <f>VLOOKUP(LARGE('Matriz SWOT'!$I$5:$I$14,Cruzamento!I15),'Matriz SWOT'!$I$5:$J$14,2,FALSE)</f>
        <v>La propia tecnología es esencial para el negocio</v>
      </c>
      <c r="K15" s="71" t="str">
        <f>VLOOKUP(LARGE('Matriz SWOT'!$I$15:$I$24,Cruzamento!I15),'Matriz SWOT'!$I$15:$J$24,2,FALSE)</f>
        <v>Exitem pocos competidores en el mercado</v>
      </c>
      <c r="L15" s="157"/>
      <c r="M15" s="158"/>
    </row>
    <row r="16" spans="2:26" ht="35.1" customHeight="1">
      <c r="C16" s="57"/>
      <c r="D16" s="199" t="str">
        <f>IF(ISERROR(VLOOKUP(C16,'Matriz SWOT'!$J$5:$K$14,2,FALSE)),"",VLOOKUP(C16,'Matriz SWOT'!$J$5:$K$14,2,FALSE))</f>
        <v/>
      </c>
      <c r="E16" s="57"/>
      <c r="F16" s="199" t="str">
        <f>IF(ISERROR(VLOOKUP(E16,'Matriz SWOT'!$J$5:$K$24,2,FALSE)),"",VLOOKUP(E16,'Matriz SWOT'!$J$5:$K$24,2,FALSE))</f>
        <v/>
      </c>
      <c r="G16" s="200" t="str">
        <f t="shared" si="0"/>
        <v/>
      </c>
      <c r="H16" s="156" t="str">
        <f t="shared" si="1"/>
        <v/>
      </c>
      <c r="I16" s="71">
        <v>10</v>
      </c>
      <c r="J16" s="71" t="str">
        <f>VLOOKUP(LARGE('Matriz SWOT'!$I$5:$I$14,Cruzamento!I16),'Matriz SWOT'!$I$5:$J$14,2,FALSE)</f>
        <v>El producto es de calidad</v>
      </c>
      <c r="K16" s="71" t="str">
        <f>VLOOKUP(LARGE('Matriz SWOT'!$I$15:$I$24,Cruzamento!I16),'Matriz SWOT'!$I$15:$J$24,2,FALSE)</f>
        <v>No hay nuevas líneas de productos</v>
      </c>
      <c r="L16" s="157"/>
      <c r="M16" s="158"/>
    </row>
    <row r="17" spans="3:13" ht="35.1" customHeight="1">
      <c r="C17" s="57"/>
      <c r="D17" s="199" t="str">
        <f>IF(ISERROR(VLOOKUP(C17,'Matriz SWOT'!$J$5:$K$14,2,FALSE)),"",VLOOKUP(C17,'Matriz SWOT'!$J$5:$K$14,2,FALSE))</f>
        <v/>
      </c>
      <c r="E17" s="57"/>
      <c r="F17" s="199" t="str">
        <f>IF(ISERROR(VLOOKUP(E17,'Matriz SWOT'!$J$5:$K$24,2,FALSE)),"",VLOOKUP(E17,'Matriz SWOT'!$J$5:$K$24,2,FALSE))</f>
        <v/>
      </c>
      <c r="G17" s="200" t="str">
        <f t="shared" si="0"/>
        <v/>
      </c>
      <c r="H17" s="156" t="str">
        <f t="shared" si="1"/>
        <v/>
      </c>
      <c r="I17" s="131"/>
      <c r="L17" s="157"/>
      <c r="M17" s="158"/>
    </row>
    <row r="18" spans="3:13" ht="35.1" customHeight="1">
      <c r="C18" s="57"/>
      <c r="D18" s="199" t="str">
        <f>IF(ISERROR(VLOOKUP(C18,'Matriz SWOT'!$J$5:$K$14,2,FALSE)),"",VLOOKUP(C18,'Matriz SWOT'!$J$5:$K$14,2,FALSE))</f>
        <v/>
      </c>
      <c r="E18" s="57"/>
      <c r="F18" s="199" t="str">
        <f>IF(ISERROR(VLOOKUP(E18,'Matriz SWOT'!$J$5:$K$24,2,FALSE)),"",VLOOKUP(E18,'Matriz SWOT'!$J$5:$K$24,2,FALSE))</f>
        <v/>
      </c>
      <c r="G18" s="200" t="str">
        <f t="shared" si="0"/>
        <v/>
      </c>
      <c r="H18" s="156" t="str">
        <f t="shared" si="1"/>
        <v/>
      </c>
      <c r="I18" s="131"/>
      <c r="L18" s="157"/>
      <c r="M18" s="158"/>
    </row>
    <row r="19" spans="3:13" ht="35.1" customHeight="1">
      <c r="C19" s="57"/>
      <c r="D19" s="199" t="str">
        <f>IF(ISERROR(VLOOKUP(C19,'Matriz SWOT'!$J$5:$K$14,2,FALSE)),"",VLOOKUP(C19,'Matriz SWOT'!$J$5:$K$14,2,FALSE))</f>
        <v/>
      </c>
      <c r="E19" s="57"/>
      <c r="F19" s="199" t="str">
        <f>IF(ISERROR(VLOOKUP(E19,'Matriz SWOT'!$J$5:$K$24,2,FALSE)),"",VLOOKUP(E19,'Matriz SWOT'!$J$5:$K$24,2,FALSE))</f>
        <v/>
      </c>
      <c r="G19" s="200" t="str">
        <f t="shared" si="0"/>
        <v/>
      </c>
      <c r="H19" s="156" t="str">
        <f t="shared" si="1"/>
        <v/>
      </c>
      <c r="I19" s="131"/>
      <c r="L19" s="157"/>
      <c r="M19" s="158"/>
    </row>
    <row r="20" spans="3:13" ht="35.1" customHeight="1">
      <c r="C20" s="57"/>
      <c r="D20" s="199" t="str">
        <f>IF(ISERROR(VLOOKUP(C20,'Matriz SWOT'!$J$5:$K$14,2,FALSE)),"",VLOOKUP(C20,'Matriz SWOT'!$J$5:$K$14,2,FALSE))</f>
        <v/>
      </c>
      <c r="E20" s="57"/>
      <c r="F20" s="199" t="str">
        <f>IF(ISERROR(VLOOKUP(E20,'Matriz SWOT'!$J$5:$K$24,2,FALSE)),"",VLOOKUP(E20,'Matriz SWOT'!$J$5:$K$24,2,FALSE))</f>
        <v/>
      </c>
      <c r="G20" s="200" t="str">
        <f t="shared" si="0"/>
        <v/>
      </c>
      <c r="H20" s="156" t="str">
        <f t="shared" si="1"/>
        <v/>
      </c>
      <c r="I20" s="131"/>
      <c r="L20" s="157"/>
      <c r="M20" s="158"/>
    </row>
    <row r="21" spans="3:13" ht="35.1" customHeight="1">
      <c r="C21" s="57"/>
      <c r="D21" s="199" t="str">
        <f>IF(ISERROR(VLOOKUP(C21,'Matriz SWOT'!$J$5:$K$14,2,FALSE)),"",VLOOKUP(C21,'Matriz SWOT'!$J$5:$K$14,2,FALSE))</f>
        <v/>
      </c>
      <c r="E21" s="57"/>
      <c r="F21" s="199" t="str">
        <f>IF(ISERROR(VLOOKUP(E21,'Matriz SWOT'!$J$5:$K$24,2,FALSE)),"",VLOOKUP(E21,'Matriz SWOT'!$J$5:$K$24,2,FALSE))</f>
        <v/>
      </c>
      <c r="G21" s="200" t="str">
        <f t="shared" si="0"/>
        <v/>
      </c>
      <c r="H21" s="156" t="str">
        <f t="shared" si="1"/>
        <v/>
      </c>
      <c r="I21" s="131"/>
      <c r="L21" s="157"/>
      <c r="M21" s="158"/>
    </row>
    <row r="22" spans="3:13" ht="35.1" customHeight="1">
      <c r="C22" s="57"/>
      <c r="D22" s="199" t="str">
        <f>IF(ISERROR(VLOOKUP(C22,'Matriz SWOT'!$J$5:$K$14,2,FALSE)),"",VLOOKUP(C22,'Matriz SWOT'!$J$5:$K$14,2,FALSE))</f>
        <v/>
      </c>
      <c r="E22" s="57"/>
      <c r="F22" s="199" t="str">
        <f>IF(ISERROR(VLOOKUP(E22,'Matriz SWOT'!$J$5:$K$24,2,FALSE)),"",VLOOKUP(E22,'Matriz SWOT'!$J$5:$K$24,2,FALSE))</f>
        <v/>
      </c>
      <c r="G22" s="200" t="str">
        <f t="shared" si="0"/>
        <v/>
      </c>
      <c r="H22" s="156" t="str">
        <f t="shared" si="1"/>
        <v/>
      </c>
      <c r="I22" s="131"/>
      <c r="L22" s="157"/>
      <c r="M22" s="158"/>
    </row>
    <row r="23" spans="3:13" ht="35.1" customHeight="1">
      <c r="C23" s="57"/>
      <c r="D23" s="199" t="str">
        <f>IF(ISERROR(VLOOKUP(C23,'Matriz SWOT'!$J$5:$K$14,2,FALSE)),"",VLOOKUP(C23,'Matriz SWOT'!$J$5:$K$14,2,FALSE))</f>
        <v/>
      </c>
      <c r="E23" s="57"/>
      <c r="F23" s="199" t="str">
        <f>IF(ISERROR(VLOOKUP(E23,'Matriz SWOT'!$J$5:$K$24,2,FALSE)),"",VLOOKUP(E23,'Matriz SWOT'!$J$5:$K$24,2,FALSE))</f>
        <v/>
      </c>
      <c r="G23" s="200" t="str">
        <f t="shared" si="0"/>
        <v/>
      </c>
      <c r="H23" s="156" t="str">
        <f t="shared" si="1"/>
        <v/>
      </c>
      <c r="I23" s="131"/>
      <c r="L23" s="157"/>
      <c r="M23" s="158"/>
    </row>
    <row r="24" spans="3:13" ht="35.1" customHeight="1">
      <c r="C24" s="57"/>
      <c r="D24" s="199" t="str">
        <f>IF(ISERROR(VLOOKUP(C24,'Matriz SWOT'!$J$5:$K$14,2,FALSE)),"",VLOOKUP(C24,'Matriz SWOT'!$J$5:$K$14,2,FALSE))</f>
        <v/>
      </c>
      <c r="E24" s="57"/>
      <c r="F24" s="199" t="str">
        <f>IF(ISERROR(VLOOKUP(E24,'Matriz SWOT'!$J$5:$K$24,2,FALSE)),"",VLOOKUP(E24,'Matriz SWOT'!$J$5:$K$24,2,FALSE))</f>
        <v/>
      </c>
      <c r="G24" s="200" t="str">
        <f t="shared" si="0"/>
        <v/>
      </c>
      <c r="H24" s="156" t="str">
        <f t="shared" si="1"/>
        <v/>
      </c>
      <c r="I24" s="131"/>
      <c r="L24" s="157"/>
      <c r="M24" s="158"/>
    </row>
    <row r="25" spans="3:13" ht="35.1" customHeight="1">
      <c r="C25" s="57"/>
      <c r="D25" s="199" t="str">
        <f>IF(ISERROR(VLOOKUP(C25,'Matriz SWOT'!$J$5:$K$14,2,FALSE)),"",VLOOKUP(C25,'Matriz SWOT'!$J$5:$K$14,2,FALSE))</f>
        <v/>
      </c>
      <c r="E25" s="57"/>
      <c r="F25" s="199" t="str">
        <f>IF(ISERROR(VLOOKUP(E25,'Matriz SWOT'!$J$5:$K$24,2,FALSE)),"",VLOOKUP(E25,'Matriz SWOT'!$J$5:$K$24,2,FALSE))</f>
        <v/>
      </c>
      <c r="G25" s="200" t="str">
        <f t="shared" si="0"/>
        <v/>
      </c>
      <c r="H25" s="156" t="str">
        <f t="shared" si="1"/>
        <v/>
      </c>
      <c r="I25" s="131"/>
      <c r="L25" s="157"/>
      <c r="M25" s="158"/>
    </row>
    <row r="26" spans="3:13" ht="35.1" customHeight="1">
      <c r="C26" s="57"/>
      <c r="D26" s="199" t="str">
        <f>IF(ISERROR(VLOOKUP(C26,'Matriz SWOT'!$J$5:$K$14,2,FALSE)),"",VLOOKUP(C26,'Matriz SWOT'!$J$5:$K$14,2,FALSE))</f>
        <v/>
      </c>
      <c r="E26" s="57"/>
      <c r="F26" s="199" t="str">
        <f>IF(ISERROR(VLOOKUP(E26,'Matriz SWOT'!$J$5:$K$24,2,FALSE)),"",VLOOKUP(E26,'Matriz SWOT'!$J$5:$K$24,2,FALSE))</f>
        <v/>
      </c>
      <c r="G26" s="200" t="str">
        <f t="shared" si="0"/>
        <v/>
      </c>
      <c r="H26" s="156" t="str">
        <f t="shared" si="1"/>
        <v/>
      </c>
      <c r="I26" s="131"/>
      <c r="L26" s="157"/>
      <c r="M26" s="158"/>
    </row>
    <row r="27" spans="3:13" ht="35.1" customHeight="1">
      <c r="C27" s="57"/>
      <c r="D27" s="199" t="str">
        <f>IF(ISERROR(VLOOKUP(C27,'Matriz SWOT'!$J$5:$K$14,2,FALSE)),"",VLOOKUP(C27,'Matriz SWOT'!$J$5:$K$14,2,FALSE))</f>
        <v/>
      </c>
      <c r="E27" s="57"/>
      <c r="F27" s="199" t="str">
        <f>IF(ISERROR(VLOOKUP(E27,'Matriz SWOT'!$J$5:$K$24,2,FALSE)),"",VLOOKUP(E27,'Matriz SWOT'!$J$5:$K$24,2,FALSE))</f>
        <v/>
      </c>
      <c r="G27" s="200" t="str">
        <f t="shared" si="0"/>
        <v/>
      </c>
      <c r="H27" s="156" t="str">
        <f t="shared" si="1"/>
        <v/>
      </c>
      <c r="I27" s="131"/>
      <c r="L27" s="157"/>
      <c r="M27" s="158"/>
    </row>
    <row r="28" spans="3:13" ht="35.1" customHeight="1">
      <c r="C28" s="57"/>
      <c r="D28" s="199" t="str">
        <f>IF(ISERROR(VLOOKUP(C28,'Matriz SWOT'!$J$5:$K$14,2,FALSE)),"",VLOOKUP(C28,'Matriz SWOT'!$J$5:$K$14,2,FALSE))</f>
        <v/>
      </c>
      <c r="E28" s="57"/>
      <c r="F28" s="199" t="str">
        <f>IF(ISERROR(VLOOKUP(E28,'Matriz SWOT'!$J$5:$K$24,2,FALSE)),"",VLOOKUP(E28,'Matriz SWOT'!$J$5:$K$24,2,FALSE))</f>
        <v/>
      </c>
      <c r="G28" s="200" t="str">
        <f t="shared" si="0"/>
        <v/>
      </c>
      <c r="H28" s="156" t="str">
        <f t="shared" si="1"/>
        <v/>
      </c>
      <c r="I28" s="131"/>
      <c r="L28" s="157"/>
      <c r="M28" s="158"/>
    </row>
    <row r="29" spans="3:13" ht="35.1" customHeight="1">
      <c r="C29" s="57"/>
      <c r="D29" s="199" t="str">
        <f>IF(ISERROR(VLOOKUP(C29,'Matriz SWOT'!$J$5:$K$14,2,FALSE)),"",VLOOKUP(C29,'Matriz SWOT'!$J$5:$K$14,2,FALSE))</f>
        <v/>
      </c>
      <c r="E29" s="57"/>
      <c r="F29" s="199" t="str">
        <f>IF(ISERROR(VLOOKUP(E29,'Matriz SWOT'!$J$5:$K$24,2,FALSE)),"",VLOOKUP(E29,'Matriz SWOT'!$J$5:$K$24,2,FALSE))</f>
        <v/>
      </c>
      <c r="G29" s="200" t="str">
        <f t="shared" si="0"/>
        <v/>
      </c>
      <c r="H29" s="156" t="str">
        <f t="shared" si="1"/>
        <v/>
      </c>
      <c r="I29" s="131"/>
      <c r="L29" s="157"/>
      <c r="M29" s="158"/>
    </row>
    <row r="30" spans="3:13" ht="35.1" customHeight="1">
      <c r="C30" s="57"/>
      <c r="D30" s="199" t="str">
        <f>IF(ISERROR(VLOOKUP(C30,'Matriz SWOT'!$J$5:$K$14,2,FALSE)),"",VLOOKUP(C30,'Matriz SWOT'!$J$5:$K$14,2,FALSE))</f>
        <v/>
      </c>
      <c r="E30" s="57"/>
      <c r="F30" s="199" t="str">
        <f>IF(ISERROR(VLOOKUP(E30,'Matriz SWOT'!$J$5:$K$24,2,FALSE)),"",VLOOKUP(E30,'Matriz SWOT'!$J$5:$K$24,2,FALSE))</f>
        <v/>
      </c>
      <c r="G30" s="200" t="str">
        <f t="shared" si="0"/>
        <v/>
      </c>
      <c r="H30" s="156" t="str">
        <f t="shared" si="1"/>
        <v/>
      </c>
      <c r="I30" s="131"/>
      <c r="L30" s="157"/>
      <c r="M30" s="158"/>
    </row>
    <row r="31" spans="3:13" ht="35.1" customHeight="1">
      <c r="C31" s="57"/>
      <c r="D31" s="199" t="str">
        <f>IF(ISERROR(VLOOKUP(C31,'Matriz SWOT'!$J$5:$K$14,2,FALSE)),"",VLOOKUP(C31,'Matriz SWOT'!$J$5:$K$14,2,FALSE))</f>
        <v/>
      </c>
      <c r="E31" s="57"/>
      <c r="F31" s="199" t="str">
        <f>IF(ISERROR(VLOOKUP(E31,'Matriz SWOT'!$J$5:$K$24,2,FALSE)),"",VLOOKUP(E31,'Matriz SWOT'!$J$5:$K$24,2,FALSE))</f>
        <v/>
      </c>
      <c r="G31" s="200" t="str">
        <f t="shared" si="0"/>
        <v/>
      </c>
      <c r="H31" s="156" t="str">
        <f t="shared" si="1"/>
        <v/>
      </c>
      <c r="I31" s="131"/>
      <c r="L31" s="157"/>
      <c r="M31" s="158"/>
    </row>
    <row r="32" spans="3:13" ht="35.1" customHeight="1">
      <c r="C32" s="57"/>
      <c r="D32" s="199" t="str">
        <f>IF(ISERROR(VLOOKUP(C32,'Matriz SWOT'!$J$5:$K$14,2,FALSE)),"",VLOOKUP(C32,'Matriz SWOT'!$J$5:$K$14,2,FALSE))</f>
        <v/>
      </c>
      <c r="E32" s="57"/>
      <c r="F32" s="199" t="str">
        <f>IF(ISERROR(VLOOKUP(E32,'Matriz SWOT'!$J$5:$K$24,2,FALSE)),"",VLOOKUP(E32,'Matriz SWOT'!$J$5:$K$24,2,FALSE))</f>
        <v/>
      </c>
      <c r="G32" s="200" t="str">
        <f t="shared" si="0"/>
        <v/>
      </c>
      <c r="H32" s="156" t="str">
        <f t="shared" si="1"/>
        <v/>
      </c>
      <c r="I32" s="131"/>
      <c r="L32" s="157"/>
      <c r="M32" s="158"/>
    </row>
    <row r="33" spans="3:13" ht="35.1" customHeight="1">
      <c r="C33" s="57"/>
      <c r="D33" s="199" t="str">
        <f>IF(ISERROR(VLOOKUP(C33,'Matriz SWOT'!$J$5:$K$14,2,FALSE)),"",VLOOKUP(C33,'Matriz SWOT'!$J$5:$K$14,2,FALSE))</f>
        <v/>
      </c>
      <c r="E33" s="57"/>
      <c r="F33" s="199" t="str">
        <f>IF(ISERROR(VLOOKUP(E33,'Matriz SWOT'!$J$5:$K$24,2,FALSE)),"",VLOOKUP(E33,'Matriz SWOT'!$J$5:$K$24,2,FALSE))</f>
        <v/>
      </c>
      <c r="G33" s="200" t="str">
        <f t="shared" si="0"/>
        <v/>
      </c>
      <c r="H33" s="156" t="str">
        <f t="shared" si="1"/>
        <v/>
      </c>
      <c r="I33" s="131"/>
      <c r="L33" s="157"/>
      <c r="M33" s="158"/>
    </row>
    <row r="34" spans="3:13" ht="35.1" customHeight="1">
      <c r="C34" s="57"/>
      <c r="D34" s="199" t="str">
        <f>IF(ISERROR(VLOOKUP(C34,'Matriz SWOT'!$J$5:$K$14,2,FALSE)),"",VLOOKUP(C34,'Matriz SWOT'!$J$5:$K$14,2,FALSE))</f>
        <v/>
      </c>
      <c r="E34" s="57"/>
      <c r="F34" s="199" t="str">
        <f>IF(ISERROR(VLOOKUP(E34,'Matriz SWOT'!$J$5:$K$24,2,FALSE)),"",VLOOKUP(E34,'Matriz SWOT'!$J$5:$K$24,2,FALSE))</f>
        <v/>
      </c>
      <c r="G34" s="200" t="str">
        <f t="shared" si="0"/>
        <v/>
      </c>
      <c r="H34" s="156" t="str">
        <f t="shared" si="1"/>
        <v/>
      </c>
      <c r="I34" s="131"/>
      <c r="L34" s="157"/>
      <c r="M34" s="158"/>
    </row>
    <row r="35" spans="3:13" ht="35.1" customHeight="1">
      <c r="C35" s="57"/>
      <c r="D35" s="199" t="str">
        <f>IF(ISERROR(VLOOKUP(C35,'Matriz SWOT'!$J$5:$K$14,2,FALSE)),"",VLOOKUP(C35,'Matriz SWOT'!$J$5:$K$14,2,FALSE))</f>
        <v/>
      </c>
      <c r="E35" s="57"/>
      <c r="F35" s="199" t="str">
        <f>IF(ISERROR(VLOOKUP(E35,'Matriz SWOT'!$J$5:$K$24,2,FALSE)),"",VLOOKUP(E35,'Matriz SWOT'!$J$5:$K$24,2,FALSE))</f>
        <v/>
      </c>
      <c r="G35" s="200" t="str">
        <f t="shared" si="0"/>
        <v/>
      </c>
      <c r="H35" s="156" t="str">
        <f t="shared" si="1"/>
        <v/>
      </c>
      <c r="I35" s="131"/>
      <c r="L35" s="157"/>
      <c r="M35" s="158"/>
    </row>
    <row r="36" spans="3:13" ht="35.1" customHeight="1">
      <c r="C36" s="57"/>
      <c r="D36" s="199" t="str">
        <f>IF(ISERROR(VLOOKUP(C36,'Matriz SWOT'!$J$5:$K$14,2,FALSE)),"",VLOOKUP(C36,'Matriz SWOT'!$J$5:$K$14,2,FALSE))</f>
        <v/>
      </c>
      <c r="E36" s="57"/>
      <c r="F36" s="199" t="str">
        <f>IF(ISERROR(VLOOKUP(E36,'Matriz SWOT'!$J$5:$K$24,2,FALSE)),"",VLOOKUP(E36,'Matriz SWOT'!$J$5:$K$24,2,FALSE))</f>
        <v/>
      </c>
      <c r="G36" s="200" t="str">
        <f t="shared" si="0"/>
        <v/>
      </c>
      <c r="H36" s="156" t="str">
        <f t="shared" si="1"/>
        <v/>
      </c>
      <c r="I36" s="131"/>
      <c r="L36" s="157"/>
      <c r="M36" s="158"/>
    </row>
    <row r="37" spans="3:13" ht="35.1" customHeight="1">
      <c r="C37" s="57"/>
      <c r="D37" s="199" t="str">
        <f>IF(ISERROR(VLOOKUP(C37,'Matriz SWOT'!$J$5:$K$14,2,FALSE)),"",VLOOKUP(C37,'Matriz SWOT'!$J$5:$K$14,2,FALSE))</f>
        <v/>
      </c>
      <c r="E37" s="57"/>
      <c r="F37" s="199" t="str">
        <f>IF(ISERROR(VLOOKUP(E37,'Matriz SWOT'!$J$5:$K$24,2,FALSE)),"",VLOOKUP(E37,'Matriz SWOT'!$J$5:$K$24,2,FALSE))</f>
        <v/>
      </c>
      <c r="G37" s="200" t="str">
        <f t="shared" si="0"/>
        <v/>
      </c>
      <c r="H37" s="156" t="str">
        <f t="shared" si="1"/>
        <v/>
      </c>
      <c r="I37" s="131"/>
      <c r="L37" s="157"/>
      <c r="M37" s="158"/>
    </row>
    <row r="38" spans="3:13" ht="35.1" customHeight="1">
      <c r="C38" s="57"/>
      <c r="D38" s="199" t="str">
        <f>IF(ISERROR(VLOOKUP(C38,'Matriz SWOT'!$J$5:$K$14,2,FALSE)),"",VLOOKUP(C38,'Matriz SWOT'!$J$5:$K$14,2,FALSE))</f>
        <v/>
      </c>
      <c r="E38" s="57"/>
      <c r="F38" s="199" t="str">
        <f>IF(ISERROR(VLOOKUP(E38,'Matriz SWOT'!$J$5:$K$24,2,FALSE)),"",VLOOKUP(E38,'Matriz SWOT'!$J$5:$K$24,2,FALSE))</f>
        <v/>
      </c>
      <c r="G38" s="200" t="str">
        <f t="shared" si="0"/>
        <v/>
      </c>
      <c r="H38" s="156" t="str">
        <f t="shared" si="1"/>
        <v/>
      </c>
      <c r="I38" s="131"/>
      <c r="L38" s="157"/>
      <c r="M38" s="158"/>
    </row>
    <row r="39" spans="3:13" ht="35.1" customHeight="1">
      <c r="C39" s="57"/>
      <c r="D39" s="199" t="str">
        <f>IF(ISERROR(VLOOKUP(C39,'Matriz SWOT'!$J$5:$K$14,2,FALSE)),"",VLOOKUP(C39,'Matriz SWOT'!$J$5:$K$14,2,FALSE))</f>
        <v/>
      </c>
      <c r="E39" s="57"/>
      <c r="F39" s="199" t="str">
        <f>IF(ISERROR(VLOOKUP(E39,'Matriz SWOT'!$J$5:$K$24,2,FALSE)),"",VLOOKUP(E39,'Matriz SWOT'!$J$5:$K$24,2,FALSE))</f>
        <v/>
      </c>
      <c r="G39" s="200" t="str">
        <f t="shared" si="0"/>
        <v/>
      </c>
      <c r="H39" s="156" t="str">
        <f t="shared" si="1"/>
        <v/>
      </c>
      <c r="I39" s="131"/>
      <c r="L39" s="157"/>
      <c r="M39" s="158"/>
    </row>
    <row r="40" spans="3:13" ht="35.1" customHeight="1">
      <c r="C40" s="57"/>
      <c r="D40" s="199" t="str">
        <f>IF(ISERROR(VLOOKUP(C40,'Matriz SWOT'!$J$5:$K$14,2,FALSE)),"",VLOOKUP(C40,'Matriz SWOT'!$J$5:$K$14,2,FALSE))</f>
        <v/>
      </c>
      <c r="E40" s="57"/>
      <c r="F40" s="199" t="str">
        <f>IF(ISERROR(VLOOKUP(E40,'Matriz SWOT'!$J$5:$K$24,2,FALSE)),"",VLOOKUP(E40,'Matriz SWOT'!$J$5:$K$24,2,FALSE))</f>
        <v/>
      </c>
      <c r="G40" s="200" t="str">
        <f t="shared" si="0"/>
        <v/>
      </c>
      <c r="H40" s="156" t="str">
        <f t="shared" si="1"/>
        <v/>
      </c>
      <c r="I40" s="131"/>
      <c r="L40" s="157"/>
      <c r="M40" s="158"/>
    </row>
    <row r="41" spans="3:13" ht="35.1" customHeight="1">
      <c r="C41" s="57"/>
      <c r="D41" s="199" t="str">
        <f>IF(ISERROR(VLOOKUP(C41,'Matriz SWOT'!$J$5:$K$14,2,FALSE)),"",VLOOKUP(C41,'Matriz SWOT'!$J$5:$K$14,2,FALSE))</f>
        <v/>
      </c>
      <c r="E41" s="57"/>
      <c r="F41" s="199" t="str">
        <f>IF(ISERROR(VLOOKUP(E41,'Matriz SWOT'!$J$5:$K$24,2,FALSE)),"",VLOOKUP(E41,'Matriz SWOT'!$J$5:$K$24,2,FALSE))</f>
        <v/>
      </c>
      <c r="G41" s="200" t="str">
        <f t="shared" si="0"/>
        <v/>
      </c>
      <c r="H41" s="156" t="str">
        <f t="shared" si="1"/>
        <v/>
      </c>
      <c r="I41" s="131"/>
      <c r="L41" s="157"/>
      <c r="M41" s="158"/>
    </row>
    <row r="42" spans="3:13" ht="35.1" customHeight="1">
      <c r="C42" s="57"/>
      <c r="D42" s="199" t="str">
        <f>IF(ISERROR(VLOOKUP(C42,'Matriz SWOT'!$J$5:$K$14,2,FALSE)),"",VLOOKUP(C42,'Matriz SWOT'!$J$5:$K$14,2,FALSE))</f>
        <v/>
      </c>
      <c r="E42" s="57"/>
      <c r="F42" s="199" t="str">
        <f>IF(ISERROR(VLOOKUP(E42,'Matriz SWOT'!$J$5:$K$24,2,FALSE)),"",VLOOKUP(E42,'Matriz SWOT'!$J$5:$K$24,2,FALSE))</f>
        <v/>
      </c>
      <c r="G42" s="200" t="str">
        <f t="shared" si="0"/>
        <v/>
      </c>
      <c r="H42" s="156" t="str">
        <f t="shared" si="1"/>
        <v/>
      </c>
      <c r="I42" s="131"/>
      <c r="L42" s="157"/>
      <c r="M42" s="158"/>
    </row>
    <row r="43" spans="3:13" ht="35.1" customHeight="1">
      <c r="C43" s="57"/>
      <c r="D43" s="199" t="str">
        <f>IF(ISERROR(VLOOKUP(C43,'Matriz SWOT'!$J$5:$K$14,2,FALSE)),"",VLOOKUP(C43,'Matriz SWOT'!$J$5:$K$14,2,FALSE))</f>
        <v/>
      </c>
      <c r="E43" s="57"/>
      <c r="F43" s="199" t="str">
        <f>IF(ISERROR(VLOOKUP(E43,'Matriz SWOT'!$J$5:$K$24,2,FALSE)),"",VLOOKUP(E43,'Matriz SWOT'!$J$5:$K$24,2,FALSE))</f>
        <v/>
      </c>
      <c r="G43" s="200" t="str">
        <f t="shared" si="0"/>
        <v/>
      </c>
      <c r="H43" s="156" t="str">
        <f t="shared" si="1"/>
        <v/>
      </c>
      <c r="I43" s="131"/>
      <c r="L43" s="157"/>
      <c r="M43" s="158"/>
    </row>
    <row r="44" spans="3:13" ht="35.1" customHeight="1">
      <c r="C44" s="57"/>
      <c r="D44" s="199" t="str">
        <f>IF(ISERROR(VLOOKUP(C44,'Matriz SWOT'!$J$5:$K$14,2,FALSE)),"",VLOOKUP(C44,'Matriz SWOT'!$J$5:$K$14,2,FALSE))</f>
        <v/>
      </c>
      <c r="E44" s="57"/>
      <c r="F44" s="199" t="str">
        <f>IF(ISERROR(VLOOKUP(E44,'Matriz SWOT'!$J$5:$K$24,2,FALSE)),"",VLOOKUP(E44,'Matriz SWOT'!$J$5:$K$24,2,FALSE))</f>
        <v/>
      </c>
      <c r="G44" s="200" t="str">
        <f t="shared" si="0"/>
        <v/>
      </c>
      <c r="H44" s="156" t="str">
        <f t="shared" si="1"/>
        <v/>
      </c>
      <c r="I44" s="131"/>
      <c r="L44" s="157"/>
      <c r="M44" s="158"/>
    </row>
    <row r="45" spans="3:13" ht="35.1" customHeight="1">
      <c r="C45" s="57"/>
      <c r="D45" s="199" t="str">
        <f>IF(ISERROR(VLOOKUP(C45,'Matriz SWOT'!$J$5:$K$14,2,FALSE)),"",VLOOKUP(C45,'Matriz SWOT'!$J$5:$K$14,2,FALSE))</f>
        <v/>
      </c>
      <c r="E45" s="57"/>
      <c r="F45" s="199" t="str">
        <f>IF(ISERROR(VLOOKUP(E45,'Matriz SWOT'!$J$5:$K$24,2,FALSE)),"",VLOOKUP(E45,'Matriz SWOT'!$J$5:$K$24,2,FALSE))</f>
        <v/>
      </c>
      <c r="G45" s="200" t="str">
        <f t="shared" si="0"/>
        <v/>
      </c>
      <c r="H45" s="156" t="str">
        <f t="shared" si="1"/>
        <v/>
      </c>
      <c r="I45" s="131"/>
      <c r="L45" s="157"/>
      <c r="M45" s="158"/>
    </row>
    <row r="46" spans="3:13" ht="35.1" customHeight="1">
      <c r="C46" s="57"/>
      <c r="D46" s="199" t="str">
        <f>IF(ISERROR(VLOOKUP(C46,'Matriz SWOT'!$J$5:$K$14,2,FALSE)),"",VLOOKUP(C46,'Matriz SWOT'!$J$5:$K$14,2,FALSE))</f>
        <v/>
      </c>
      <c r="E46" s="57"/>
      <c r="F46" s="199" t="str">
        <f>IF(ISERROR(VLOOKUP(E46,'Matriz SWOT'!$J$5:$K$24,2,FALSE)),"",VLOOKUP(E46,'Matriz SWOT'!$J$5:$K$24,2,FALSE))</f>
        <v/>
      </c>
      <c r="G46" s="200" t="str">
        <f t="shared" si="0"/>
        <v/>
      </c>
      <c r="H46" s="156" t="str">
        <f t="shared" si="1"/>
        <v/>
      </c>
      <c r="I46" s="131"/>
      <c r="L46" s="157"/>
      <c r="M46" s="158"/>
    </row>
    <row r="47" spans="3:13" ht="35.1" customHeight="1">
      <c r="C47" s="57"/>
      <c r="D47" s="199" t="str">
        <f>IF(ISERROR(VLOOKUP(C47,'Matriz SWOT'!$J$5:$K$14,2,FALSE)),"",VLOOKUP(C47,'Matriz SWOT'!$J$5:$K$14,2,FALSE))</f>
        <v/>
      </c>
      <c r="E47" s="57"/>
      <c r="F47" s="199" t="str">
        <f>IF(ISERROR(VLOOKUP(E47,'Matriz SWOT'!$J$5:$K$24,2,FALSE)),"",VLOOKUP(E47,'Matriz SWOT'!$J$5:$K$24,2,FALSE))</f>
        <v/>
      </c>
      <c r="G47" s="200" t="str">
        <f t="shared" si="0"/>
        <v/>
      </c>
      <c r="H47" s="156" t="str">
        <f t="shared" si="1"/>
        <v/>
      </c>
      <c r="I47" s="131"/>
      <c r="L47" s="157"/>
      <c r="M47" s="158"/>
    </row>
    <row r="48" spans="3:13" ht="35.1" customHeight="1">
      <c r="C48" s="57"/>
      <c r="D48" s="199" t="str">
        <f>IF(ISERROR(VLOOKUP(C48,'Matriz SWOT'!$J$5:$K$14,2,FALSE)),"",VLOOKUP(C48,'Matriz SWOT'!$J$5:$K$14,2,FALSE))</f>
        <v/>
      </c>
      <c r="E48" s="57"/>
      <c r="F48" s="199" t="str">
        <f>IF(ISERROR(VLOOKUP(E48,'Matriz SWOT'!$J$5:$K$24,2,FALSE)),"",VLOOKUP(E48,'Matriz SWOT'!$J$5:$K$24,2,FALSE))</f>
        <v/>
      </c>
      <c r="G48" s="200" t="str">
        <f t="shared" si="0"/>
        <v/>
      </c>
      <c r="H48" s="156" t="str">
        <f t="shared" si="1"/>
        <v/>
      </c>
      <c r="I48" s="131"/>
      <c r="L48" s="157"/>
      <c r="M48" s="158"/>
    </row>
    <row r="49" spans="3:13" ht="35.1" customHeight="1">
      <c r="C49" s="57"/>
      <c r="D49" s="199" t="str">
        <f>IF(ISERROR(VLOOKUP(C49,'Matriz SWOT'!$J$5:$K$14,2,FALSE)),"",VLOOKUP(C49,'Matriz SWOT'!$J$5:$K$14,2,FALSE))</f>
        <v/>
      </c>
      <c r="E49" s="57"/>
      <c r="F49" s="199" t="str">
        <f>IF(ISERROR(VLOOKUP(E49,'Matriz SWOT'!$J$5:$K$24,2,FALSE)),"",VLOOKUP(E49,'Matriz SWOT'!$J$5:$K$24,2,FALSE))</f>
        <v/>
      </c>
      <c r="G49" s="200" t="str">
        <f t="shared" si="0"/>
        <v/>
      </c>
      <c r="H49" s="156" t="str">
        <f t="shared" si="1"/>
        <v/>
      </c>
      <c r="I49" s="131"/>
      <c r="L49" s="157"/>
      <c r="M49" s="158"/>
    </row>
    <row r="50" spans="3:13" ht="35.1" customHeight="1">
      <c r="C50" s="57"/>
      <c r="D50" s="199" t="str">
        <f>IF(ISERROR(VLOOKUP(C50,'Matriz SWOT'!$J$5:$K$14,2,FALSE)),"",VLOOKUP(C50,'Matriz SWOT'!$J$5:$K$14,2,FALSE))</f>
        <v/>
      </c>
      <c r="E50" s="57"/>
      <c r="F50" s="199" t="str">
        <f>IF(ISERROR(VLOOKUP(E50,'Matriz SWOT'!$J$5:$K$24,2,FALSE)),"",VLOOKUP(E50,'Matriz SWOT'!$J$5:$K$24,2,FALSE))</f>
        <v/>
      </c>
      <c r="G50" s="200" t="str">
        <f t="shared" si="0"/>
        <v/>
      </c>
      <c r="H50" s="156" t="str">
        <f t="shared" si="1"/>
        <v/>
      </c>
      <c r="I50" s="131"/>
      <c r="L50" s="157"/>
      <c r="M50" s="158"/>
    </row>
    <row r="51" spans="3:13" ht="35.1" customHeight="1">
      <c r="C51" s="57"/>
      <c r="D51" s="199" t="str">
        <f>IF(ISERROR(VLOOKUP(C51,'Matriz SWOT'!$J$5:$K$14,2,FALSE)),"",VLOOKUP(C51,'Matriz SWOT'!$J$5:$K$14,2,FALSE))</f>
        <v/>
      </c>
      <c r="E51" s="57"/>
      <c r="F51" s="199" t="str">
        <f>IF(ISERROR(VLOOKUP(E51,'Matriz SWOT'!$J$5:$K$24,2,FALSE)),"",VLOOKUP(E51,'Matriz SWOT'!$J$5:$K$24,2,FALSE))</f>
        <v/>
      </c>
      <c r="G51" s="200" t="str">
        <f t="shared" si="0"/>
        <v/>
      </c>
      <c r="H51" s="156" t="str">
        <f t="shared" si="1"/>
        <v/>
      </c>
      <c r="I51" s="131"/>
      <c r="L51" s="157"/>
      <c r="M51" s="158"/>
    </row>
    <row r="52" spans="3:13" ht="35.1" customHeight="1">
      <c r="C52" s="57"/>
      <c r="D52" s="199" t="str">
        <f>IF(ISERROR(VLOOKUP(C52,'Matriz SWOT'!$J$5:$K$14,2,FALSE)),"",VLOOKUP(C52,'Matriz SWOT'!$J$5:$K$14,2,FALSE))</f>
        <v/>
      </c>
      <c r="E52" s="57"/>
      <c r="F52" s="199" t="str">
        <f>IF(ISERROR(VLOOKUP(E52,'Matriz SWOT'!$J$5:$K$24,2,FALSE)),"",VLOOKUP(E52,'Matriz SWOT'!$J$5:$K$24,2,FALSE))</f>
        <v/>
      </c>
      <c r="G52" s="200" t="str">
        <f t="shared" si="0"/>
        <v/>
      </c>
      <c r="H52" s="156" t="str">
        <f t="shared" si="1"/>
        <v/>
      </c>
      <c r="I52" s="131"/>
      <c r="L52" s="157"/>
      <c r="M52" s="158"/>
    </row>
    <row r="53" spans="3:13" ht="35.1" customHeight="1">
      <c r="C53" s="57"/>
      <c r="D53" s="199" t="str">
        <f>IF(ISERROR(VLOOKUP(C53,'Matriz SWOT'!$J$5:$K$14,2,FALSE)),"",VLOOKUP(C53,'Matriz SWOT'!$J$5:$K$14,2,FALSE))</f>
        <v/>
      </c>
      <c r="E53" s="57"/>
      <c r="F53" s="199" t="str">
        <f>IF(ISERROR(VLOOKUP(E53,'Matriz SWOT'!$J$5:$K$24,2,FALSE)),"",VLOOKUP(E53,'Matriz SWOT'!$J$5:$K$24,2,FALSE))</f>
        <v/>
      </c>
      <c r="G53" s="200" t="str">
        <f t="shared" si="0"/>
        <v/>
      </c>
      <c r="H53" s="156" t="str">
        <f t="shared" si="1"/>
        <v/>
      </c>
      <c r="I53" s="131"/>
      <c r="L53" s="157"/>
      <c r="M53" s="158"/>
    </row>
    <row r="54" spans="3:13" ht="35.1" customHeight="1">
      <c r="C54" s="57"/>
      <c r="D54" s="199" t="str">
        <f>IF(ISERROR(VLOOKUP(C54,'Matriz SWOT'!$J$5:$K$14,2,FALSE)),"",VLOOKUP(C54,'Matriz SWOT'!$J$5:$K$14,2,FALSE))</f>
        <v/>
      </c>
      <c r="E54" s="57"/>
      <c r="F54" s="199" t="str">
        <f>IF(ISERROR(VLOOKUP(E54,'Matriz SWOT'!$J$5:$K$24,2,FALSE)),"",VLOOKUP(E54,'Matriz SWOT'!$J$5:$K$24,2,FALSE))</f>
        <v/>
      </c>
      <c r="G54" s="200" t="str">
        <f t="shared" si="0"/>
        <v/>
      </c>
      <c r="H54" s="156" t="str">
        <f t="shared" si="1"/>
        <v/>
      </c>
      <c r="I54" s="131"/>
      <c r="L54" s="157"/>
      <c r="M54" s="158"/>
    </row>
    <row r="55" spans="3:13" ht="35.1" customHeight="1">
      <c r="C55" s="57"/>
      <c r="D55" s="199" t="str">
        <f>IF(ISERROR(VLOOKUP(C55,'Matriz SWOT'!$J$5:$K$14,2,FALSE)),"",VLOOKUP(C55,'Matriz SWOT'!$J$5:$K$14,2,FALSE))</f>
        <v/>
      </c>
      <c r="E55" s="57"/>
      <c r="F55" s="199" t="str">
        <f>IF(ISERROR(VLOOKUP(E55,'Matriz SWOT'!$J$5:$K$24,2,FALSE)),"",VLOOKUP(E55,'Matriz SWOT'!$J$5:$K$24,2,FALSE))</f>
        <v/>
      </c>
      <c r="G55" s="200" t="str">
        <f t="shared" si="0"/>
        <v/>
      </c>
      <c r="H55" s="156" t="str">
        <f t="shared" si="1"/>
        <v/>
      </c>
      <c r="I55" s="131"/>
      <c r="L55" s="157"/>
      <c r="M55" s="158"/>
    </row>
    <row r="56" spans="3:13" ht="35.1" customHeight="1">
      <c r="C56" s="57"/>
      <c r="D56" s="199" t="str">
        <f>IF(ISERROR(VLOOKUP(C56,'Matriz SWOT'!$J$5:$K$14,2,FALSE)),"",VLOOKUP(C56,'Matriz SWOT'!$J$5:$K$14,2,FALSE))</f>
        <v/>
      </c>
      <c r="E56" s="57"/>
      <c r="F56" s="199" t="str">
        <f>IF(ISERROR(VLOOKUP(E56,'Matriz SWOT'!$J$5:$K$24,2,FALSE)),"",VLOOKUP(E56,'Matriz SWOT'!$J$5:$K$24,2,FALSE))</f>
        <v/>
      </c>
      <c r="G56" s="200" t="str">
        <f t="shared" si="0"/>
        <v/>
      </c>
      <c r="H56" s="156" t="str">
        <f t="shared" si="1"/>
        <v/>
      </c>
      <c r="I56" s="131"/>
      <c r="L56" s="157"/>
      <c r="M56" s="158"/>
    </row>
    <row r="57" spans="3:13" ht="35.1" customHeight="1">
      <c r="C57" s="57"/>
      <c r="D57" s="199" t="str">
        <f>IF(ISERROR(VLOOKUP(C57,'Matriz SWOT'!$J$5:$K$14,2,FALSE)),"",VLOOKUP(C57,'Matriz SWOT'!$J$5:$K$14,2,FALSE))</f>
        <v/>
      </c>
      <c r="E57" s="57"/>
      <c r="F57" s="199" t="str">
        <f>IF(ISERROR(VLOOKUP(E57,'Matriz SWOT'!$J$5:$K$24,2,FALSE)),"",VLOOKUP(E57,'Matriz SWOT'!$J$5:$K$24,2,FALSE))</f>
        <v/>
      </c>
      <c r="G57" s="200" t="str">
        <f t="shared" si="0"/>
        <v/>
      </c>
      <c r="H57" s="156" t="str">
        <f t="shared" si="1"/>
        <v/>
      </c>
      <c r="I57" s="131"/>
      <c r="L57" s="157"/>
      <c r="M57" s="158"/>
    </row>
    <row r="58" spans="3:13" ht="35.1" customHeight="1">
      <c r="C58" s="57"/>
      <c r="D58" s="199" t="str">
        <f>IF(ISERROR(VLOOKUP(C58,'Matriz SWOT'!$J$5:$K$14,2,FALSE)),"",VLOOKUP(C58,'Matriz SWOT'!$J$5:$K$14,2,FALSE))</f>
        <v/>
      </c>
      <c r="E58" s="57"/>
      <c r="F58" s="199" t="str">
        <f>IF(ISERROR(VLOOKUP(E58,'Matriz SWOT'!$J$5:$K$24,2,FALSE)),"",VLOOKUP(E58,'Matriz SWOT'!$J$5:$K$24,2,FALSE))</f>
        <v/>
      </c>
      <c r="G58" s="200" t="str">
        <f t="shared" si="0"/>
        <v/>
      </c>
      <c r="H58" s="156" t="str">
        <f t="shared" si="1"/>
        <v/>
      </c>
      <c r="I58" s="131"/>
      <c r="L58" s="157"/>
      <c r="M58" s="158"/>
    </row>
    <row r="59" spans="3:13" ht="35.1" customHeight="1">
      <c r="C59" s="57"/>
      <c r="D59" s="199" t="str">
        <f>IF(ISERROR(VLOOKUP(C59,'Matriz SWOT'!$J$5:$K$14,2,FALSE)),"",VLOOKUP(C59,'Matriz SWOT'!$J$5:$K$14,2,FALSE))</f>
        <v/>
      </c>
      <c r="E59" s="57"/>
      <c r="F59" s="199" t="str">
        <f>IF(ISERROR(VLOOKUP(E59,'Matriz SWOT'!$J$5:$K$24,2,FALSE)),"",VLOOKUP(E59,'Matriz SWOT'!$J$5:$K$24,2,FALSE))</f>
        <v/>
      </c>
      <c r="G59" s="200" t="str">
        <f t="shared" si="0"/>
        <v/>
      </c>
      <c r="H59" s="156" t="str">
        <f t="shared" si="1"/>
        <v/>
      </c>
      <c r="I59" s="131"/>
      <c r="L59" s="157"/>
      <c r="M59" s="158"/>
    </row>
    <row r="60" spans="3:13" ht="35.1" customHeight="1">
      <c r="C60" s="57"/>
      <c r="D60" s="199" t="str">
        <f>IF(ISERROR(VLOOKUP(C60,'Matriz SWOT'!$J$5:$K$14,2,FALSE)),"",VLOOKUP(C60,'Matriz SWOT'!$J$5:$K$14,2,FALSE))</f>
        <v/>
      </c>
      <c r="E60" s="57"/>
      <c r="F60" s="199" t="str">
        <f>IF(ISERROR(VLOOKUP(E60,'Matriz SWOT'!$J$5:$K$24,2,FALSE)),"",VLOOKUP(E60,'Matriz SWOT'!$J$5:$K$24,2,FALSE))</f>
        <v/>
      </c>
      <c r="G60" s="200" t="str">
        <f t="shared" si="0"/>
        <v/>
      </c>
      <c r="H60" s="156" t="str">
        <f t="shared" si="1"/>
        <v/>
      </c>
      <c r="I60" s="131"/>
      <c r="L60" s="157"/>
      <c r="M60" s="158"/>
    </row>
    <row r="61" spans="3:13" ht="35.1" customHeight="1">
      <c r="C61" s="57"/>
      <c r="D61" s="199" t="str">
        <f>IF(ISERROR(VLOOKUP(C61,'Matriz SWOT'!$J$5:$K$14,2,FALSE)),"",VLOOKUP(C61,'Matriz SWOT'!$J$5:$K$14,2,FALSE))</f>
        <v/>
      </c>
      <c r="E61" s="57"/>
      <c r="F61" s="199" t="str">
        <f>IF(ISERROR(VLOOKUP(E61,'Matriz SWOT'!$J$5:$K$24,2,FALSE)),"",VLOOKUP(E61,'Matriz SWOT'!$J$5:$K$24,2,FALSE))</f>
        <v/>
      </c>
      <c r="G61" s="200" t="str">
        <f t="shared" si="0"/>
        <v/>
      </c>
      <c r="H61" s="156" t="str">
        <f t="shared" si="1"/>
        <v/>
      </c>
      <c r="I61" s="131"/>
      <c r="L61" s="157"/>
      <c r="M61" s="158"/>
    </row>
    <row r="62" spans="3:13" ht="35.1" customHeight="1">
      <c r="C62" s="57"/>
      <c r="D62" s="199" t="str">
        <f>IF(ISERROR(VLOOKUP(C62,'Matriz SWOT'!$J$5:$K$14,2,FALSE)),"",VLOOKUP(C62,'Matriz SWOT'!$J$5:$K$14,2,FALSE))</f>
        <v/>
      </c>
      <c r="E62" s="57"/>
      <c r="F62" s="199" t="str">
        <f>IF(ISERROR(VLOOKUP(E62,'Matriz SWOT'!$J$5:$K$24,2,FALSE)),"",VLOOKUP(E62,'Matriz SWOT'!$J$5:$K$24,2,FALSE))</f>
        <v/>
      </c>
      <c r="G62" s="200" t="str">
        <f t="shared" si="0"/>
        <v/>
      </c>
      <c r="H62" s="156" t="str">
        <f t="shared" si="1"/>
        <v/>
      </c>
      <c r="I62" s="131"/>
      <c r="L62" s="157"/>
      <c r="M62" s="158"/>
    </row>
    <row r="63" spans="3:13" ht="35.1" customHeight="1">
      <c r="C63" s="57"/>
      <c r="D63" s="199" t="str">
        <f>IF(ISERROR(VLOOKUP(C63,'Matriz SWOT'!$J$5:$K$14,2,FALSE)),"",VLOOKUP(C63,'Matriz SWOT'!$J$5:$K$14,2,FALSE))</f>
        <v/>
      </c>
      <c r="E63" s="57"/>
      <c r="F63" s="199" t="str">
        <f>IF(ISERROR(VLOOKUP(E63,'Matriz SWOT'!$J$5:$K$24,2,FALSE)),"",VLOOKUP(E63,'Matriz SWOT'!$J$5:$K$24,2,FALSE))</f>
        <v/>
      </c>
      <c r="G63" s="200" t="str">
        <f t="shared" si="0"/>
        <v/>
      </c>
      <c r="H63" s="156" t="str">
        <f t="shared" si="1"/>
        <v/>
      </c>
      <c r="I63" s="131"/>
      <c r="L63" s="157"/>
      <c r="M63" s="158"/>
    </row>
    <row r="64" spans="3:13" ht="35.1" customHeight="1">
      <c r="C64" s="57"/>
      <c r="D64" s="199" t="str">
        <f>IF(ISERROR(VLOOKUP(C64,'Matriz SWOT'!$J$5:$K$14,2,FALSE)),"",VLOOKUP(C64,'Matriz SWOT'!$J$5:$K$14,2,FALSE))</f>
        <v/>
      </c>
      <c r="E64" s="57"/>
      <c r="F64" s="199" t="str">
        <f>IF(ISERROR(VLOOKUP(E64,'Matriz SWOT'!$J$5:$K$24,2,FALSE)),"",VLOOKUP(E64,'Matriz SWOT'!$J$5:$K$24,2,FALSE))</f>
        <v/>
      </c>
      <c r="G64" s="200" t="str">
        <f t="shared" si="0"/>
        <v/>
      </c>
      <c r="H64" s="156" t="str">
        <f t="shared" si="1"/>
        <v/>
      </c>
      <c r="I64" s="131"/>
      <c r="L64" s="157"/>
      <c r="M64" s="158"/>
    </row>
    <row r="65" spans="3:13" ht="35.1" customHeight="1">
      <c r="C65" s="57"/>
      <c r="D65" s="199" t="str">
        <f>IF(ISERROR(VLOOKUP(C65,'Matriz SWOT'!$J$5:$K$14,2,FALSE)),"",VLOOKUP(C65,'Matriz SWOT'!$J$5:$K$14,2,FALSE))</f>
        <v/>
      </c>
      <c r="E65" s="57"/>
      <c r="F65" s="199" t="str">
        <f>IF(ISERROR(VLOOKUP(E65,'Matriz SWOT'!$J$5:$K$24,2,FALSE)),"",VLOOKUP(E65,'Matriz SWOT'!$J$5:$K$24,2,FALSE))</f>
        <v/>
      </c>
      <c r="G65" s="200" t="str">
        <f t="shared" si="0"/>
        <v/>
      </c>
      <c r="H65" s="156" t="str">
        <f t="shared" si="1"/>
        <v/>
      </c>
      <c r="I65" s="131"/>
      <c r="L65" s="157"/>
      <c r="M65" s="158"/>
    </row>
    <row r="66" spans="3:13" ht="35.1" customHeight="1">
      <c r="C66" s="57"/>
      <c r="D66" s="199" t="str">
        <f>IF(ISERROR(VLOOKUP(C66,'Matriz SWOT'!$J$5:$K$14,2,FALSE)),"",VLOOKUP(C66,'Matriz SWOT'!$J$5:$K$14,2,FALSE))</f>
        <v/>
      </c>
      <c r="E66" s="57"/>
      <c r="F66" s="199" t="str">
        <f>IF(ISERROR(VLOOKUP(E66,'Matriz SWOT'!$J$5:$K$24,2,FALSE)),"",VLOOKUP(E66,'Matriz SWOT'!$J$5:$K$24,2,FALSE))</f>
        <v/>
      </c>
      <c r="G66" s="200" t="str">
        <f t="shared" si="0"/>
        <v/>
      </c>
      <c r="H66" s="156" t="str">
        <f t="shared" si="1"/>
        <v/>
      </c>
      <c r="I66" s="131"/>
      <c r="L66" s="157"/>
      <c r="M66" s="158"/>
    </row>
    <row r="67" spans="3:13" ht="35.1" customHeight="1">
      <c r="C67" s="57"/>
      <c r="D67" s="199" t="str">
        <f>IF(ISERROR(VLOOKUP(C67,'Matriz SWOT'!$J$5:$K$14,2,FALSE)),"",VLOOKUP(C67,'Matriz SWOT'!$J$5:$K$14,2,FALSE))</f>
        <v/>
      </c>
      <c r="E67" s="57"/>
      <c r="F67" s="199" t="str">
        <f>IF(ISERROR(VLOOKUP(E67,'Matriz SWOT'!$J$5:$K$24,2,FALSE)),"",VLOOKUP(E67,'Matriz SWOT'!$J$5:$K$24,2,FALSE))</f>
        <v/>
      </c>
      <c r="G67" s="200" t="str">
        <f t="shared" si="0"/>
        <v/>
      </c>
      <c r="H67" s="156" t="str">
        <f t="shared" si="1"/>
        <v/>
      </c>
      <c r="I67" s="131"/>
      <c r="L67" s="157"/>
      <c r="M67" s="158"/>
    </row>
    <row r="68" spans="3:13" ht="35.1" customHeight="1">
      <c r="C68" s="57"/>
      <c r="D68" s="199" t="str">
        <f>IF(ISERROR(VLOOKUP(C68,'Matriz SWOT'!$J$5:$K$14,2,FALSE)),"",VLOOKUP(C68,'Matriz SWOT'!$J$5:$K$14,2,FALSE))</f>
        <v/>
      </c>
      <c r="E68" s="57"/>
      <c r="F68" s="199" t="str">
        <f>IF(ISERROR(VLOOKUP(E68,'Matriz SWOT'!$J$5:$K$24,2,FALSE)),"",VLOOKUP(E68,'Matriz SWOT'!$J$5:$K$24,2,FALSE))</f>
        <v/>
      </c>
      <c r="G68" s="200" t="str">
        <f t="shared" si="0"/>
        <v/>
      </c>
      <c r="H68" s="156" t="str">
        <f t="shared" si="1"/>
        <v/>
      </c>
      <c r="I68" s="131"/>
      <c r="L68" s="157"/>
      <c r="M68" s="158"/>
    </row>
    <row r="69" spans="3:13" ht="35.1" customHeight="1">
      <c r="C69" s="57"/>
      <c r="D69" s="199" t="str">
        <f>IF(ISERROR(VLOOKUP(C69,'Matriz SWOT'!$J$5:$K$14,2,FALSE)),"",VLOOKUP(C69,'Matriz SWOT'!$J$5:$K$14,2,FALSE))</f>
        <v/>
      </c>
      <c r="E69" s="57"/>
      <c r="F69" s="199" t="str">
        <f>IF(ISERROR(VLOOKUP(E69,'Matriz SWOT'!$J$5:$K$24,2,FALSE)),"",VLOOKUP(E69,'Matriz SWOT'!$J$5:$K$24,2,FALSE))</f>
        <v/>
      </c>
      <c r="G69" s="200" t="str">
        <f t="shared" si="0"/>
        <v/>
      </c>
      <c r="H69" s="156" t="str">
        <f t="shared" si="1"/>
        <v/>
      </c>
      <c r="I69" s="131"/>
      <c r="L69" s="157"/>
      <c r="M69" s="158"/>
    </row>
    <row r="70" spans="3:13" ht="35.1" customHeight="1">
      <c r="C70" s="57"/>
      <c r="D70" s="199" t="str">
        <f>IF(ISERROR(VLOOKUP(C70,'Matriz SWOT'!$J$5:$K$14,2,FALSE)),"",VLOOKUP(C70,'Matriz SWOT'!$J$5:$K$14,2,FALSE))</f>
        <v/>
      </c>
      <c r="E70" s="57"/>
      <c r="F70" s="199" t="str">
        <f>IF(ISERROR(VLOOKUP(E70,'Matriz SWOT'!$J$5:$K$24,2,FALSE)),"",VLOOKUP(E70,'Matriz SWOT'!$J$5:$K$24,2,FALSE))</f>
        <v/>
      </c>
      <c r="G70" s="200" t="str">
        <f t="shared" si="0"/>
        <v/>
      </c>
      <c r="H70" s="156" t="str">
        <f t="shared" si="1"/>
        <v/>
      </c>
      <c r="I70" s="131"/>
      <c r="L70" s="157"/>
      <c r="M70" s="158"/>
    </row>
    <row r="71" spans="3:13" ht="35.1" customHeight="1">
      <c r="C71" s="57"/>
      <c r="D71" s="199" t="str">
        <f>IF(ISERROR(VLOOKUP(C71,'Matriz SWOT'!$J$5:$K$14,2,FALSE)),"",VLOOKUP(C71,'Matriz SWOT'!$J$5:$K$14,2,FALSE))</f>
        <v/>
      </c>
      <c r="E71" s="57"/>
      <c r="F71" s="199" t="str">
        <f>IF(ISERROR(VLOOKUP(E71,'Matriz SWOT'!$J$5:$K$24,2,FALSE)),"",VLOOKUP(E71,'Matriz SWOT'!$J$5:$K$24,2,FALSE))</f>
        <v/>
      </c>
      <c r="G71" s="200" t="str">
        <f t="shared" si="0"/>
        <v/>
      </c>
      <c r="H71" s="156" t="str">
        <f t="shared" si="1"/>
        <v/>
      </c>
      <c r="I71" s="131"/>
      <c r="L71" s="157"/>
      <c r="M71" s="158"/>
    </row>
    <row r="72" spans="3:13" ht="35.1" customHeight="1">
      <c r="C72" s="57"/>
      <c r="D72" s="199" t="str">
        <f>IF(ISERROR(VLOOKUP(C72,'Matriz SWOT'!$J$5:$K$14,2,FALSE)),"",VLOOKUP(C72,'Matriz SWOT'!$J$5:$K$14,2,FALSE))</f>
        <v/>
      </c>
      <c r="E72" s="57"/>
      <c r="F72" s="199" t="str">
        <f>IF(ISERROR(VLOOKUP(E72,'Matriz SWOT'!$J$5:$K$24,2,FALSE)),"",VLOOKUP(E72,'Matriz SWOT'!$J$5:$K$24,2,FALSE))</f>
        <v/>
      </c>
      <c r="G72" s="200" t="str">
        <f t="shared" ref="G72:G106" si="6">IF(F72="","",VLOOKUP(D72&amp;F72,$M$7:$O$10,2,FALSE))</f>
        <v/>
      </c>
      <c r="H72" s="156" t="str">
        <f t="shared" ref="H72:H106" si="7">IF(G72="","",VLOOKUP(G72,$N$7:$O$10,2,FALSE))</f>
        <v/>
      </c>
      <c r="I72" s="131"/>
      <c r="L72" s="157"/>
      <c r="M72" s="158"/>
    </row>
    <row r="73" spans="3:13" ht="35.1" customHeight="1">
      <c r="C73" s="57"/>
      <c r="D73" s="199" t="str">
        <f>IF(ISERROR(VLOOKUP(C73,'Matriz SWOT'!$J$5:$K$14,2,FALSE)),"",VLOOKUP(C73,'Matriz SWOT'!$J$5:$K$14,2,FALSE))</f>
        <v/>
      </c>
      <c r="E73" s="57"/>
      <c r="F73" s="199" t="str">
        <f>IF(ISERROR(VLOOKUP(E73,'Matriz SWOT'!$J$5:$K$24,2,FALSE)),"",VLOOKUP(E73,'Matriz SWOT'!$J$5:$K$24,2,FALSE))</f>
        <v/>
      </c>
      <c r="G73" s="200" t="str">
        <f t="shared" si="6"/>
        <v/>
      </c>
      <c r="H73" s="156" t="str">
        <f t="shared" si="7"/>
        <v/>
      </c>
      <c r="I73" s="131"/>
      <c r="L73" s="157"/>
      <c r="M73" s="158"/>
    </row>
    <row r="74" spans="3:13" ht="35.1" customHeight="1">
      <c r="C74" s="57"/>
      <c r="D74" s="199" t="str">
        <f>IF(ISERROR(VLOOKUP(C74,'Matriz SWOT'!$J$5:$K$14,2,FALSE)),"",VLOOKUP(C74,'Matriz SWOT'!$J$5:$K$14,2,FALSE))</f>
        <v/>
      </c>
      <c r="E74" s="57"/>
      <c r="F74" s="199" t="str">
        <f>IF(ISERROR(VLOOKUP(E74,'Matriz SWOT'!$J$5:$K$24,2,FALSE)),"",VLOOKUP(E74,'Matriz SWOT'!$J$5:$K$24,2,FALSE))</f>
        <v/>
      </c>
      <c r="G74" s="200" t="str">
        <f t="shared" si="6"/>
        <v/>
      </c>
      <c r="H74" s="156" t="str">
        <f t="shared" si="7"/>
        <v/>
      </c>
      <c r="I74" s="131"/>
      <c r="L74" s="157"/>
      <c r="M74" s="158"/>
    </row>
    <row r="75" spans="3:13" ht="35.1" customHeight="1">
      <c r="C75" s="57"/>
      <c r="D75" s="199" t="str">
        <f>IF(ISERROR(VLOOKUP(C75,'Matriz SWOT'!$J$5:$K$14,2,FALSE)),"",VLOOKUP(C75,'Matriz SWOT'!$J$5:$K$14,2,FALSE))</f>
        <v/>
      </c>
      <c r="E75" s="57"/>
      <c r="F75" s="199" t="str">
        <f>IF(ISERROR(VLOOKUP(E75,'Matriz SWOT'!$J$5:$K$24,2,FALSE)),"",VLOOKUP(E75,'Matriz SWOT'!$J$5:$K$24,2,FALSE))</f>
        <v/>
      </c>
      <c r="G75" s="200" t="str">
        <f t="shared" si="6"/>
        <v/>
      </c>
      <c r="H75" s="156" t="str">
        <f t="shared" si="7"/>
        <v/>
      </c>
      <c r="I75" s="131"/>
      <c r="L75" s="157"/>
      <c r="M75" s="158"/>
    </row>
    <row r="76" spans="3:13" ht="35.1" customHeight="1">
      <c r="C76" s="57"/>
      <c r="D76" s="199" t="str">
        <f>IF(ISERROR(VLOOKUP(C76,'Matriz SWOT'!$J$5:$K$14,2,FALSE)),"",VLOOKUP(C76,'Matriz SWOT'!$J$5:$K$14,2,FALSE))</f>
        <v/>
      </c>
      <c r="E76" s="57"/>
      <c r="F76" s="199" t="str">
        <f>IF(ISERROR(VLOOKUP(E76,'Matriz SWOT'!$J$5:$K$24,2,FALSE)),"",VLOOKUP(E76,'Matriz SWOT'!$J$5:$K$24,2,FALSE))</f>
        <v/>
      </c>
      <c r="G76" s="200" t="str">
        <f t="shared" si="6"/>
        <v/>
      </c>
      <c r="H76" s="156" t="str">
        <f t="shared" si="7"/>
        <v/>
      </c>
      <c r="I76" s="131"/>
      <c r="L76" s="157"/>
      <c r="M76" s="158"/>
    </row>
    <row r="77" spans="3:13" ht="35.1" customHeight="1">
      <c r="C77" s="57"/>
      <c r="D77" s="199" t="str">
        <f>IF(ISERROR(VLOOKUP(C77,'Matriz SWOT'!$J$5:$K$14,2,FALSE)),"",VLOOKUP(C77,'Matriz SWOT'!$J$5:$K$14,2,FALSE))</f>
        <v/>
      </c>
      <c r="E77" s="57"/>
      <c r="F77" s="199" t="str">
        <f>IF(ISERROR(VLOOKUP(E77,'Matriz SWOT'!$J$5:$K$24,2,FALSE)),"",VLOOKUP(E77,'Matriz SWOT'!$J$5:$K$24,2,FALSE))</f>
        <v/>
      </c>
      <c r="G77" s="200" t="str">
        <f t="shared" si="6"/>
        <v/>
      </c>
      <c r="H77" s="156" t="str">
        <f t="shared" si="7"/>
        <v/>
      </c>
      <c r="I77" s="131"/>
      <c r="L77" s="157"/>
      <c r="M77" s="158"/>
    </row>
    <row r="78" spans="3:13" ht="35.1" customHeight="1">
      <c r="C78" s="57"/>
      <c r="D78" s="199" t="str">
        <f>IF(ISERROR(VLOOKUP(C78,'Matriz SWOT'!$J$5:$K$14,2,FALSE)),"",VLOOKUP(C78,'Matriz SWOT'!$J$5:$K$14,2,FALSE))</f>
        <v/>
      </c>
      <c r="E78" s="57"/>
      <c r="F78" s="199" t="str">
        <f>IF(ISERROR(VLOOKUP(E78,'Matriz SWOT'!$J$5:$K$24,2,FALSE)),"",VLOOKUP(E78,'Matriz SWOT'!$J$5:$K$24,2,FALSE))</f>
        <v/>
      </c>
      <c r="G78" s="200" t="str">
        <f t="shared" si="6"/>
        <v/>
      </c>
      <c r="H78" s="156" t="str">
        <f t="shared" si="7"/>
        <v/>
      </c>
      <c r="I78" s="131"/>
      <c r="L78" s="157"/>
      <c r="M78" s="158"/>
    </row>
    <row r="79" spans="3:13" ht="35.1" customHeight="1">
      <c r="C79" s="57"/>
      <c r="D79" s="199" t="str">
        <f>IF(ISERROR(VLOOKUP(C79,'Matriz SWOT'!$J$5:$K$14,2,FALSE)),"",VLOOKUP(C79,'Matriz SWOT'!$J$5:$K$14,2,FALSE))</f>
        <v/>
      </c>
      <c r="E79" s="57"/>
      <c r="F79" s="199" t="str">
        <f>IF(ISERROR(VLOOKUP(E79,'Matriz SWOT'!$J$5:$K$24,2,FALSE)),"",VLOOKUP(E79,'Matriz SWOT'!$J$5:$K$24,2,FALSE))</f>
        <v/>
      </c>
      <c r="G79" s="200" t="str">
        <f t="shared" si="6"/>
        <v/>
      </c>
      <c r="H79" s="156" t="str">
        <f t="shared" si="7"/>
        <v/>
      </c>
      <c r="I79" s="131"/>
      <c r="L79" s="157"/>
      <c r="M79" s="158"/>
    </row>
    <row r="80" spans="3:13" ht="35.1" customHeight="1">
      <c r="C80" s="57"/>
      <c r="D80" s="199" t="str">
        <f>IF(ISERROR(VLOOKUP(C80,'Matriz SWOT'!$J$5:$K$14,2,FALSE)),"",VLOOKUP(C80,'Matriz SWOT'!$J$5:$K$14,2,FALSE))</f>
        <v/>
      </c>
      <c r="E80" s="57"/>
      <c r="F80" s="199" t="str">
        <f>IF(ISERROR(VLOOKUP(E80,'Matriz SWOT'!$J$5:$K$24,2,FALSE)),"",VLOOKUP(E80,'Matriz SWOT'!$J$5:$K$24,2,FALSE))</f>
        <v/>
      </c>
      <c r="G80" s="200" t="str">
        <f t="shared" si="6"/>
        <v/>
      </c>
      <c r="H80" s="156" t="str">
        <f t="shared" si="7"/>
        <v/>
      </c>
      <c r="I80" s="131"/>
      <c r="L80" s="157"/>
      <c r="M80" s="158"/>
    </row>
    <row r="81" spans="3:13" ht="35.1" customHeight="1">
      <c r="C81" s="57"/>
      <c r="D81" s="199" t="str">
        <f>IF(ISERROR(VLOOKUP(C81,'Matriz SWOT'!$J$5:$K$14,2,FALSE)),"",VLOOKUP(C81,'Matriz SWOT'!$J$5:$K$14,2,FALSE))</f>
        <v/>
      </c>
      <c r="E81" s="57"/>
      <c r="F81" s="199" t="str">
        <f>IF(ISERROR(VLOOKUP(E81,'Matriz SWOT'!$J$5:$K$24,2,FALSE)),"",VLOOKUP(E81,'Matriz SWOT'!$J$5:$K$24,2,FALSE))</f>
        <v/>
      </c>
      <c r="G81" s="200" t="str">
        <f t="shared" si="6"/>
        <v/>
      </c>
      <c r="H81" s="156" t="str">
        <f t="shared" si="7"/>
        <v/>
      </c>
      <c r="I81" s="131"/>
      <c r="L81" s="157"/>
      <c r="M81" s="158"/>
    </row>
    <row r="82" spans="3:13" ht="35.1" customHeight="1">
      <c r="C82" s="57"/>
      <c r="D82" s="199" t="str">
        <f>IF(ISERROR(VLOOKUP(C82,'Matriz SWOT'!$J$5:$K$14,2,FALSE)),"",VLOOKUP(C82,'Matriz SWOT'!$J$5:$K$14,2,FALSE))</f>
        <v/>
      </c>
      <c r="E82" s="57"/>
      <c r="F82" s="199" t="str">
        <f>IF(ISERROR(VLOOKUP(E82,'Matriz SWOT'!$J$5:$K$24,2,FALSE)),"",VLOOKUP(E82,'Matriz SWOT'!$J$5:$K$24,2,FALSE))</f>
        <v/>
      </c>
      <c r="G82" s="200" t="str">
        <f t="shared" si="6"/>
        <v/>
      </c>
      <c r="H82" s="156" t="str">
        <f t="shared" si="7"/>
        <v/>
      </c>
      <c r="I82" s="131"/>
      <c r="L82" s="157"/>
      <c r="M82" s="158"/>
    </row>
    <row r="83" spans="3:13" ht="35.1" customHeight="1">
      <c r="C83" s="57"/>
      <c r="D83" s="199" t="str">
        <f>IF(ISERROR(VLOOKUP(C83,'Matriz SWOT'!$J$5:$K$14,2,FALSE)),"",VLOOKUP(C83,'Matriz SWOT'!$J$5:$K$14,2,FALSE))</f>
        <v/>
      </c>
      <c r="E83" s="57"/>
      <c r="F83" s="199" t="str">
        <f>IF(ISERROR(VLOOKUP(E83,'Matriz SWOT'!$J$5:$K$24,2,FALSE)),"",VLOOKUP(E83,'Matriz SWOT'!$J$5:$K$24,2,FALSE))</f>
        <v/>
      </c>
      <c r="G83" s="200" t="str">
        <f t="shared" si="6"/>
        <v/>
      </c>
      <c r="H83" s="156" t="str">
        <f t="shared" si="7"/>
        <v/>
      </c>
      <c r="I83" s="131"/>
      <c r="L83" s="157"/>
      <c r="M83" s="158"/>
    </row>
    <row r="84" spans="3:13" ht="35.1" customHeight="1">
      <c r="C84" s="57"/>
      <c r="D84" s="199" t="str">
        <f>IF(ISERROR(VLOOKUP(C84,'Matriz SWOT'!$J$5:$K$14,2,FALSE)),"",VLOOKUP(C84,'Matriz SWOT'!$J$5:$K$14,2,FALSE))</f>
        <v/>
      </c>
      <c r="E84" s="57"/>
      <c r="F84" s="199" t="str">
        <f>IF(ISERROR(VLOOKUP(E84,'Matriz SWOT'!$J$5:$K$24,2,FALSE)),"",VLOOKUP(E84,'Matriz SWOT'!$J$5:$K$24,2,FALSE))</f>
        <v/>
      </c>
      <c r="G84" s="200" t="str">
        <f t="shared" si="6"/>
        <v/>
      </c>
      <c r="H84" s="156" t="str">
        <f t="shared" si="7"/>
        <v/>
      </c>
      <c r="I84" s="131"/>
      <c r="L84" s="157"/>
      <c r="M84" s="158"/>
    </row>
    <row r="85" spans="3:13" ht="35.1" customHeight="1">
      <c r="C85" s="57"/>
      <c r="D85" s="199" t="str">
        <f>IF(ISERROR(VLOOKUP(C85,'Matriz SWOT'!$J$5:$K$14,2,FALSE)),"",VLOOKUP(C85,'Matriz SWOT'!$J$5:$K$14,2,FALSE))</f>
        <v/>
      </c>
      <c r="E85" s="57"/>
      <c r="F85" s="199" t="str">
        <f>IF(ISERROR(VLOOKUP(E85,'Matriz SWOT'!$J$5:$K$24,2,FALSE)),"",VLOOKUP(E85,'Matriz SWOT'!$J$5:$K$24,2,FALSE))</f>
        <v/>
      </c>
      <c r="G85" s="200" t="str">
        <f t="shared" si="6"/>
        <v/>
      </c>
      <c r="H85" s="156" t="str">
        <f t="shared" si="7"/>
        <v/>
      </c>
      <c r="I85" s="131"/>
      <c r="L85" s="157"/>
      <c r="M85" s="158"/>
    </row>
    <row r="86" spans="3:13" ht="35.1" customHeight="1">
      <c r="C86" s="57"/>
      <c r="D86" s="199" t="str">
        <f>IF(ISERROR(VLOOKUP(C86,'Matriz SWOT'!$J$5:$K$14,2,FALSE)),"",VLOOKUP(C86,'Matriz SWOT'!$J$5:$K$14,2,FALSE))</f>
        <v/>
      </c>
      <c r="E86" s="57"/>
      <c r="F86" s="199" t="str">
        <f>IF(ISERROR(VLOOKUP(E86,'Matriz SWOT'!$J$5:$K$24,2,FALSE)),"",VLOOKUP(E86,'Matriz SWOT'!$J$5:$K$24,2,FALSE))</f>
        <v/>
      </c>
      <c r="G86" s="200" t="str">
        <f t="shared" si="6"/>
        <v/>
      </c>
      <c r="H86" s="156" t="str">
        <f t="shared" si="7"/>
        <v/>
      </c>
      <c r="I86" s="131"/>
      <c r="L86" s="157"/>
      <c r="M86" s="158"/>
    </row>
    <row r="87" spans="3:13" ht="35.1" customHeight="1">
      <c r="C87" s="57"/>
      <c r="D87" s="199" t="str">
        <f>IF(ISERROR(VLOOKUP(C87,'Matriz SWOT'!$J$5:$K$14,2,FALSE)),"",VLOOKUP(C87,'Matriz SWOT'!$J$5:$K$14,2,FALSE))</f>
        <v/>
      </c>
      <c r="E87" s="57"/>
      <c r="F87" s="199" t="str">
        <f>IF(ISERROR(VLOOKUP(E87,'Matriz SWOT'!$J$5:$K$24,2,FALSE)),"",VLOOKUP(E87,'Matriz SWOT'!$J$5:$K$24,2,FALSE))</f>
        <v/>
      </c>
      <c r="G87" s="200" t="str">
        <f t="shared" si="6"/>
        <v/>
      </c>
      <c r="H87" s="156" t="str">
        <f t="shared" si="7"/>
        <v/>
      </c>
      <c r="I87" s="131"/>
      <c r="L87" s="157"/>
      <c r="M87" s="158"/>
    </row>
    <row r="88" spans="3:13" ht="35.1" customHeight="1">
      <c r="C88" s="57"/>
      <c r="D88" s="199" t="str">
        <f>IF(ISERROR(VLOOKUP(C88,'Matriz SWOT'!$J$5:$K$14,2,FALSE)),"",VLOOKUP(C88,'Matriz SWOT'!$J$5:$K$14,2,FALSE))</f>
        <v/>
      </c>
      <c r="E88" s="57"/>
      <c r="F88" s="199" t="str">
        <f>IF(ISERROR(VLOOKUP(E88,'Matriz SWOT'!$J$5:$K$24,2,FALSE)),"",VLOOKUP(E88,'Matriz SWOT'!$J$5:$K$24,2,FALSE))</f>
        <v/>
      </c>
      <c r="G88" s="200" t="str">
        <f t="shared" si="6"/>
        <v/>
      </c>
      <c r="H88" s="156" t="str">
        <f t="shared" si="7"/>
        <v/>
      </c>
      <c r="I88" s="131"/>
      <c r="L88" s="157"/>
      <c r="M88" s="158"/>
    </row>
    <row r="89" spans="3:13" ht="35.1" customHeight="1">
      <c r="C89" s="57"/>
      <c r="D89" s="199" t="str">
        <f>IF(ISERROR(VLOOKUP(C89,'Matriz SWOT'!$J$5:$K$14,2,FALSE)),"",VLOOKUP(C89,'Matriz SWOT'!$J$5:$K$14,2,FALSE))</f>
        <v/>
      </c>
      <c r="E89" s="57"/>
      <c r="F89" s="199" t="str">
        <f>IF(ISERROR(VLOOKUP(E89,'Matriz SWOT'!$J$5:$K$24,2,FALSE)),"",VLOOKUP(E89,'Matriz SWOT'!$J$5:$K$24,2,FALSE))</f>
        <v/>
      </c>
      <c r="G89" s="200" t="str">
        <f t="shared" si="6"/>
        <v/>
      </c>
      <c r="H89" s="156" t="str">
        <f t="shared" si="7"/>
        <v/>
      </c>
      <c r="I89" s="131"/>
      <c r="L89" s="157"/>
      <c r="M89" s="158"/>
    </row>
    <row r="90" spans="3:13" ht="35.1" customHeight="1">
      <c r="C90" s="57"/>
      <c r="D90" s="199" t="str">
        <f>IF(ISERROR(VLOOKUP(C90,'Matriz SWOT'!$J$5:$K$14,2,FALSE)),"",VLOOKUP(C90,'Matriz SWOT'!$J$5:$K$14,2,FALSE))</f>
        <v/>
      </c>
      <c r="E90" s="57"/>
      <c r="F90" s="199" t="str">
        <f>IF(ISERROR(VLOOKUP(E90,'Matriz SWOT'!$J$5:$K$24,2,FALSE)),"",VLOOKUP(E90,'Matriz SWOT'!$J$5:$K$24,2,FALSE))</f>
        <v/>
      </c>
      <c r="G90" s="200" t="str">
        <f t="shared" si="6"/>
        <v/>
      </c>
      <c r="H90" s="156" t="str">
        <f t="shared" si="7"/>
        <v/>
      </c>
      <c r="I90" s="131"/>
      <c r="L90" s="157"/>
      <c r="M90" s="158"/>
    </row>
    <row r="91" spans="3:13" ht="35.1" customHeight="1">
      <c r="C91" s="57"/>
      <c r="D91" s="199" t="str">
        <f>IF(ISERROR(VLOOKUP(C91,'Matriz SWOT'!$J$5:$K$14,2,FALSE)),"",VLOOKUP(C91,'Matriz SWOT'!$J$5:$K$14,2,FALSE))</f>
        <v/>
      </c>
      <c r="E91" s="57"/>
      <c r="F91" s="199" t="str">
        <f>IF(ISERROR(VLOOKUP(E91,'Matriz SWOT'!$J$5:$K$24,2,FALSE)),"",VLOOKUP(E91,'Matriz SWOT'!$J$5:$K$24,2,FALSE))</f>
        <v/>
      </c>
      <c r="G91" s="200" t="str">
        <f t="shared" si="6"/>
        <v/>
      </c>
      <c r="H91" s="156" t="str">
        <f t="shared" si="7"/>
        <v/>
      </c>
      <c r="I91" s="131"/>
      <c r="L91" s="157"/>
      <c r="M91" s="158"/>
    </row>
    <row r="92" spans="3:13" ht="35.1" customHeight="1">
      <c r="C92" s="57"/>
      <c r="D92" s="199" t="str">
        <f>IF(ISERROR(VLOOKUP(C92,'Matriz SWOT'!$J$5:$K$14,2,FALSE)),"",VLOOKUP(C92,'Matriz SWOT'!$J$5:$K$14,2,FALSE))</f>
        <v/>
      </c>
      <c r="E92" s="57"/>
      <c r="F92" s="199" t="str">
        <f>IF(ISERROR(VLOOKUP(E92,'Matriz SWOT'!$J$5:$K$24,2,FALSE)),"",VLOOKUP(E92,'Matriz SWOT'!$J$5:$K$24,2,FALSE))</f>
        <v/>
      </c>
      <c r="G92" s="200" t="str">
        <f t="shared" si="6"/>
        <v/>
      </c>
      <c r="H92" s="156" t="str">
        <f t="shared" si="7"/>
        <v/>
      </c>
      <c r="I92" s="131"/>
      <c r="L92" s="157"/>
      <c r="M92" s="158"/>
    </row>
    <row r="93" spans="3:13" ht="35.1" customHeight="1">
      <c r="C93" s="57"/>
      <c r="D93" s="199" t="str">
        <f>IF(ISERROR(VLOOKUP(C93,'Matriz SWOT'!$J$5:$K$14,2,FALSE)),"",VLOOKUP(C93,'Matriz SWOT'!$J$5:$K$14,2,FALSE))</f>
        <v/>
      </c>
      <c r="E93" s="57"/>
      <c r="F93" s="199" t="str">
        <f>IF(ISERROR(VLOOKUP(E93,'Matriz SWOT'!$J$5:$K$24,2,FALSE)),"",VLOOKUP(E93,'Matriz SWOT'!$J$5:$K$24,2,FALSE))</f>
        <v/>
      </c>
      <c r="G93" s="200" t="str">
        <f t="shared" si="6"/>
        <v/>
      </c>
      <c r="H93" s="156" t="str">
        <f t="shared" si="7"/>
        <v/>
      </c>
      <c r="I93" s="131"/>
      <c r="L93" s="157"/>
      <c r="M93" s="158"/>
    </row>
    <row r="94" spans="3:13" ht="35.1" customHeight="1">
      <c r="C94" s="57"/>
      <c r="D94" s="199" t="str">
        <f>IF(ISERROR(VLOOKUP(C94,'Matriz SWOT'!$J$5:$K$14,2,FALSE)),"",VLOOKUP(C94,'Matriz SWOT'!$J$5:$K$14,2,FALSE))</f>
        <v/>
      </c>
      <c r="E94" s="57"/>
      <c r="F94" s="199" t="str">
        <f>IF(ISERROR(VLOOKUP(E94,'Matriz SWOT'!$J$5:$K$24,2,FALSE)),"",VLOOKUP(E94,'Matriz SWOT'!$J$5:$K$24,2,FALSE))</f>
        <v/>
      </c>
      <c r="G94" s="200" t="str">
        <f t="shared" si="6"/>
        <v/>
      </c>
      <c r="H94" s="156" t="str">
        <f t="shared" si="7"/>
        <v/>
      </c>
      <c r="I94" s="131"/>
      <c r="L94" s="157"/>
      <c r="M94" s="158"/>
    </row>
    <row r="95" spans="3:13" ht="35.1" customHeight="1">
      <c r="C95" s="57"/>
      <c r="D95" s="199" t="str">
        <f>IF(ISERROR(VLOOKUP(C95,'Matriz SWOT'!$J$5:$K$14,2,FALSE)),"",VLOOKUP(C95,'Matriz SWOT'!$J$5:$K$14,2,FALSE))</f>
        <v/>
      </c>
      <c r="E95" s="57"/>
      <c r="F95" s="199" t="str">
        <f>IF(ISERROR(VLOOKUP(E95,'Matriz SWOT'!$J$5:$K$24,2,FALSE)),"",VLOOKUP(E95,'Matriz SWOT'!$J$5:$K$24,2,FALSE))</f>
        <v/>
      </c>
      <c r="G95" s="200" t="str">
        <f t="shared" si="6"/>
        <v/>
      </c>
      <c r="H95" s="156" t="str">
        <f t="shared" si="7"/>
        <v/>
      </c>
      <c r="I95" s="131"/>
      <c r="L95" s="157"/>
      <c r="M95" s="158"/>
    </row>
    <row r="96" spans="3:13" ht="35.1" customHeight="1">
      <c r="C96" s="57"/>
      <c r="D96" s="199" t="str">
        <f>IF(ISERROR(VLOOKUP(C96,'Matriz SWOT'!$J$5:$K$14,2,FALSE)),"",VLOOKUP(C96,'Matriz SWOT'!$J$5:$K$14,2,FALSE))</f>
        <v/>
      </c>
      <c r="E96" s="57"/>
      <c r="F96" s="199" t="str">
        <f>IF(ISERROR(VLOOKUP(E96,'Matriz SWOT'!$J$5:$K$24,2,FALSE)),"",VLOOKUP(E96,'Matriz SWOT'!$J$5:$K$24,2,FALSE))</f>
        <v/>
      </c>
      <c r="G96" s="200" t="str">
        <f t="shared" si="6"/>
        <v/>
      </c>
      <c r="H96" s="156" t="str">
        <f t="shared" si="7"/>
        <v/>
      </c>
      <c r="I96" s="131"/>
      <c r="L96" s="157"/>
      <c r="M96" s="158"/>
    </row>
    <row r="97" spans="3:13" ht="35.1" customHeight="1">
      <c r="C97" s="57"/>
      <c r="D97" s="199" t="str">
        <f>IF(ISERROR(VLOOKUP(C97,'Matriz SWOT'!$J$5:$K$14,2,FALSE)),"",VLOOKUP(C97,'Matriz SWOT'!$J$5:$K$14,2,FALSE))</f>
        <v/>
      </c>
      <c r="E97" s="57"/>
      <c r="F97" s="199" t="str">
        <f>IF(ISERROR(VLOOKUP(E97,'Matriz SWOT'!$J$5:$K$24,2,FALSE)),"",VLOOKUP(E97,'Matriz SWOT'!$J$5:$K$24,2,FALSE))</f>
        <v/>
      </c>
      <c r="G97" s="200" t="str">
        <f t="shared" si="6"/>
        <v/>
      </c>
      <c r="H97" s="156" t="str">
        <f t="shared" si="7"/>
        <v/>
      </c>
      <c r="I97" s="131"/>
      <c r="L97" s="157"/>
      <c r="M97" s="158"/>
    </row>
    <row r="98" spans="3:13" ht="35.1" customHeight="1">
      <c r="C98" s="57"/>
      <c r="D98" s="199" t="str">
        <f>IF(ISERROR(VLOOKUP(C98,'Matriz SWOT'!$J$5:$K$14,2,FALSE)),"",VLOOKUP(C98,'Matriz SWOT'!$J$5:$K$14,2,FALSE))</f>
        <v/>
      </c>
      <c r="E98" s="57"/>
      <c r="F98" s="199" t="str">
        <f>IF(ISERROR(VLOOKUP(E98,'Matriz SWOT'!$J$5:$K$24,2,FALSE)),"",VLOOKUP(E98,'Matriz SWOT'!$J$5:$K$24,2,FALSE))</f>
        <v/>
      </c>
      <c r="G98" s="200" t="str">
        <f t="shared" si="6"/>
        <v/>
      </c>
      <c r="H98" s="156" t="str">
        <f t="shared" si="7"/>
        <v/>
      </c>
      <c r="I98" s="131"/>
      <c r="L98" s="157"/>
      <c r="M98" s="158"/>
    </row>
    <row r="99" spans="3:13" ht="35.1" customHeight="1">
      <c r="C99" s="57"/>
      <c r="D99" s="199" t="str">
        <f>IF(ISERROR(VLOOKUP(C99,'Matriz SWOT'!$J$5:$K$14,2,FALSE)),"",VLOOKUP(C99,'Matriz SWOT'!$J$5:$K$14,2,FALSE))</f>
        <v/>
      </c>
      <c r="E99" s="57"/>
      <c r="F99" s="199" t="str">
        <f>IF(ISERROR(VLOOKUP(E99,'Matriz SWOT'!$J$5:$K$24,2,FALSE)),"",VLOOKUP(E99,'Matriz SWOT'!$J$5:$K$24,2,FALSE))</f>
        <v/>
      </c>
      <c r="G99" s="200" t="str">
        <f t="shared" si="6"/>
        <v/>
      </c>
      <c r="H99" s="156" t="str">
        <f t="shared" si="7"/>
        <v/>
      </c>
      <c r="I99" s="131"/>
      <c r="L99" s="157"/>
      <c r="M99" s="158"/>
    </row>
    <row r="100" spans="3:13" ht="35.1" customHeight="1">
      <c r="C100" s="57"/>
      <c r="D100" s="199" t="str">
        <f>IF(ISERROR(VLOOKUP(C100,'Matriz SWOT'!$J$5:$K$14,2,FALSE)),"",VLOOKUP(C100,'Matriz SWOT'!$J$5:$K$14,2,FALSE))</f>
        <v/>
      </c>
      <c r="E100" s="57"/>
      <c r="F100" s="199" t="str">
        <f>IF(ISERROR(VLOOKUP(E100,'Matriz SWOT'!$J$5:$K$24,2,FALSE)),"",VLOOKUP(E100,'Matriz SWOT'!$J$5:$K$24,2,FALSE))</f>
        <v/>
      </c>
      <c r="G100" s="200" t="str">
        <f t="shared" si="6"/>
        <v/>
      </c>
      <c r="H100" s="156" t="str">
        <f t="shared" si="7"/>
        <v/>
      </c>
      <c r="I100" s="131"/>
      <c r="L100" s="157"/>
      <c r="M100" s="158"/>
    </row>
    <row r="101" spans="3:13" ht="35.1" customHeight="1">
      <c r="C101" s="57"/>
      <c r="D101" s="199" t="str">
        <f>IF(ISERROR(VLOOKUP(C101,'Matriz SWOT'!$J$5:$K$14,2,FALSE)),"",VLOOKUP(C101,'Matriz SWOT'!$J$5:$K$14,2,FALSE))</f>
        <v/>
      </c>
      <c r="E101" s="57"/>
      <c r="F101" s="199" t="str">
        <f>IF(ISERROR(VLOOKUP(E101,'Matriz SWOT'!$J$5:$K$24,2,FALSE)),"",VLOOKUP(E101,'Matriz SWOT'!$J$5:$K$24,2,FALSE))</f>
        <v/>
      </c>
      <c r="G101" s="200" t="str">
        <f t="shared" si="6"/>
        <v/>
      </c>
      <c r="H101" s="156" t="str">
        <f t="shared" si="7"/>
        <v/>
      </c>
      <c r="I101" s="131"/>
      <c r="L101" s="157"/>
      <c r="M101" s="158"/>
    </row>
    <row r="102" spans="3:13" ht="35.1" customHeight="1">
      <c r="C102" s="57"/>
      <c r="D102" s="199" t="str">
        <f>IF(ISERROR(VLOOKUP(C102,'Matriz SWOT'!$J$5:$K$14,2,FALSE)),"",VLOOKUP(C102,'Matriz SWOT'!$J$5:$K$14,2,FALSE))</f>
        <v/>
      </c>
      <c r="E102" s="57"/>
      <c r="F102" s="199" t="str">
        <f>IF(ISERROR(VLOOKUP(E102,'Matriz SWOT'!$J$5:$K$24,2,FALSE)),"",VLOOKUP(E102,'Matriz SWOT'!$J$5:$K$24,2,FALSE))</f>
        <v/>
      </c>
      <c r="G102" s="200" t="str">
        <f t="shared" si="6"/>
        <v/>
      </c>
      <c r="H102" s="156" t="str">
        <f t="shared" si="7"/>
        <v/>
      </c>
      <c r="I102" s="131"/>
      <c r="L102" s="157"/>
      <c r="M102" s="158"/>
    </row>
    <row r="103" spans="3:13" ht="35.1" customHeight="1">
      <c r="C103" s="57"/>
      <c r="D103" s="199" t="str">
        <f>IF(ISERROR(VLOOKUP(C103,'Matriz SWOT'!$J$5:$K$14,2,FALSE)),"",VLOOKUP(C103,'Matriz SWOT'!$J$5:$K$14,2,FALSE))</f>
        <v/>
      </c>
      <c r="E103" s="57"/>
      <c r="F103" s="199" t="str">
        <f>IF(ISERROR(VLOOKUP(E103,'Matriz SWOT'!$J$5:$K$24,2,FALSE)),"",VLOOKUP(E103,'Matriz SWOT'!$J$5:$K$24,2,FALSE))</f>
        <v/>
      </c>
      <c r="G103" s="200" t="str">
        <f t="shared" si="6"/>
        <v/>
      </c>
      <c r="H103" s="156" t="str">
        <f t="shared" si="7"/>
        <v/>
      </c>
      <c r="I103" s="131"/>
      <c r="L103" s="157"/>
      <c r="M103" s="158"/>
    </row>
    <row r="104" spans="3:13" ht="35.1" customHeight="1">
      <c r="C104" s="57"/>
      <c r="D104" s="199" t="str">
        <f>IF(ISERROR(VLOOKUP(C104,'Matriz SWOT'!$J$5:$K$14,2,FALSE)),"",VLOOKUP(C104,'Matriz SWOT'!$J$5:$K$14,2,FALSE))</f>
        <v/>
      </c>
      <c r="E104" s="57"/>
      <c r="F104" s="199" t="str">
        <f>IF(ISERROR(VLOOKUP(E104,'Matriz SWOT'!$J$5:$K$24,2,FALSE)),"",VLOOKUP(E104,'Matriz SWOT'!$J$5:$K$24,2,FALSE))</f>
        <v/>
      </c>
      <c r="G104" s="200" t="str">
        <f t="shared" si="6"/>
        <v/>
      </c>
      <c r="H104" s="156" t="str">
        <f t="shared" si="7"/>
        <v/>
      </c>
      <c r="I104" s="131"/>
      <c r="L104" s="157"/>
      <c r="M104" s="158"/>
    </row>
    <row r="105" spans="3:13" ht="35.1" customHeight="1">
      <c r="C105" s="57"/>
      <c r="D105" s="199" t="str">
        <f>IF(ISERROR(VLOOKUP(C105,'Matriz SWOT'!$J$5:$K$14,2,FALSE)),"",VLOOKUP(C105,'Matriz SWOT'!$J$5:$K$14,2,FALSE))</f>
        <v/>
      </c>
      <c r="E105" s="57"/>
      <c r="F105" s="199" t="str">
        <f>IF(ISERROR(VLOOKUP(E105,'Matriz SWOT'!$J$5:$K$24,2,FALSE)),"",VLOOKUP(E105,'Matriz SWOT'!$J$5:$K$24,2,FALSE))</f>
        <v/>
      </c>
      <c r="G105" s="200" t="str">
        <f t="shared" si="6"/>
        <v/>
      </c>
      <c r="H105" s="156" t="str">
        <f t="shared" si="7"/>
        <v/>
      </c>
      <c r="I105" s="131"/>
      <c r="L105" s="157"/>
      <c r="M105" s="158"/>
    </row>
    <row r="106" spans="3:13" ht="35.1" customHeight="1">
      <c r="C106" s="57"/>
      <c r="D106" s="199" t="str">
        <f>IF(ISERROR(VLOOKUP(C106,'Matriz SWOT'!$J$5:$K$14,2,FALSE)),"",VLOOKUP(C106,'Matriz SWOT'!$J$5:$K$14,2,FALSE))</f>
        <v/>
      </c>
      <c r="E106" s="57"/>
      <c r="F106" s="199" t="str">
        <f>IF(ISERROR(VLOOKUP(E106,'Matriz SWOT'!$J$5:$K$24,2,FALSE)),"",VLOOKUP(E106,'Matriz SWOT'!$J$5:$K$24,2,FALSE))</f>
        <v/>
      </c>
      <c r="G106" s="200" t="str">
        <f t="shared" si="6"/>
        <v/>
      </c>
      <c r="H106" s="156" t="str">
        <f t="shared" si="7"/>
        <v/>
      </c>
      <c r="I106" s="69"/>
      <c r="L106" s="157"/>
      <c r="M106" s="158"/>
    </row>
    <row r="107" spans="3:13" ht="30" customHeight="1">
      <c r="H107" s="131"/>
      <c r="I107" s="131"/>
      <c r="L107" s="157"/>
      <c r="M107" s="158"/>
    </row>
    <row r="108" spans="3:13" ht="30" customHeight="1">
      <c r="H108" s="131"/>
      <c r="I108" s="131"/>
      <c r="L108" s="157"/>
      <c r="M108" s="158"/>
    </row>
    <row r="109" spans="3:13" ht="30" customHeight="1">
      <c r="H109" s="131"/>
      <c r="I109" s="131"/>
      <c r="L109" s="157"/>
      <c r="M109" s="158"/>
    </row>
    <row r="110" spans="3:13" ht="30" customHeight="1">
      <c r="H110" s="131"/>
      <c r="I110" s="131"/>
      <c r="L110" s="157"/>
      <c r="M110" s="158"/>
    </row>
    <row r="111" spans="3:13" ht="30" customHeight="1">
      <c r="H111" s="131"/>
      <c r="I111" s="131"/>
      <c r="L111" s="157"/>
      <c r="M111" s="158"/>
    </row>
    <row r="112" spans="3:13" ht="30" customHeight="1">
      <c r="C112" s="69"/>
      <c r="E112" s="69"/>
      <c r="H112" s="131"/>
      <c r="I112" s="131"/>
      <c r="L112" s="157"/>
      <c r="M112" s="158"/>
    </row>
    <row r="113" spans="2:13" ht="30" customHeight="1">
      <c r="B113" s="70"/>
      <c r="C113" s="69"/>
      <c r="E113" s="69"/>
      <c r="H113" s="131"/>
      <c r="I113" s="131"/>
      <c r="L113" s="157"/>
      <c r="M113" s="158"/>
    </row>
    <row r="114" spans="2:13" ht="30" customHeight="1">
      <c r="B114" s="70"/>
      <c r="C114" s="69"/>
      <c r="E114" s="69"/>
      <c r="H114" s="131"/>
      <c r="I114" s="131"/>
      <c r="L114" s="157"/>
      <c r="M114" s="158"/>
    </row>
    <row r="115" spans="2:13" ht="30" customHeight="1">
      <c r="B115" s="70"/>
      <c r="C115" s="69"/>
      <c r="E115" s="69"/>
      <c r="H115" s="131"/>
      <c r="I115" s="131"/>
      <c r="L115" s="157"/>
      <c r="M115" s="158"/>
    </row>
    <row r="116" spans="2:13" ht="30" customHeight="1">
      <c r="B116" s="70"/>
      <c r="C116" s="69"/>
      <c r="E116" s="69"/>
      <c r="H116" s="131"/>
      <c r="I116" s="131"/>
      <c r="L116" s="157"/>
      <c r="M116" s="158"/>
    </row>
    <row r="117" spans="2:13" ht="30" customHeight="1">
      <c r="B117" s="70"/>
      <c r="C117" s="69"/>
      <c r="E117" s="69"/>
      <c r="H117" s="131"/>
      <c r="I117" s="131"/>
      <c r="L117" s="157"/>
      <c r="M117" s="158"/>
    </row>
    <row r="118" spans="2:13" ht="30" customHeight="1">
      <c r="B118" s="70"/>
      <c r="C118" s="69"/>
      <c r="E118" s="69"/>
      <c r="G118" s="70"/>
      <c r="H118" s="131"/>
      <c r="I118" s="131"/>
      <c r="L118" s="157"/>
      <c r="M118" s="158"/>
    </row>
    <row r="119" spans="2:13" ht="52.5" customHeight="1">
      <c r="B119" s="70"/>
      <c r="C119" s="69"/>
      <c r="E119" s="69"/>
      <c r="G119" s="70"/>
      <c r="H119" s="131"/>
      <c r="I119" s="131"/>
      <c r="M119" s="157"/>
    </row>
    <row r="120" spans="2:13" ht="30" customHeight="1">
      <c r="B120" s="70"/>
      <c r="C120" s="69"/>
      <c r="E120" s="69"/>
      <c r="G120" s="70"/>
      <c r="H120" s="131"/>
      <c r="I120" s="131"/>
      <c r="M120" s="157"/>
    </row>
    <row r="121" spans="2:13" ht="30" customHeight="1">
      <c r="B121" s="70"/>
      <c r="C121" s="69"/>
      <c r="E121" s="69"/>
      <c r="G121" s="70"/>
      <c r="H121" s="131"/>
      <c r="I121" s="131"/>
      <c r="M121" s="157"/>
    </row>
    <row r="122" spans="2:13" ht="30" customHeight="1">
      <c r="B122" s="70"/>
      <c r="C122" s="69"/>
      <c r="E122" s="69"/>
      <c r="G122" s="70"/>
      <c r="H122" s="131"/>
      <c r="I122" s="131"/>
      <c r="M122" s="157"/>
    </row>
    <row r="123" spans="2:13" ht="30" customHeight="1">
      <c r="B123" s="70"/>
      <c r="C123" s="69"/>
      <c r="E123" s="69"/>
      <c r="G123" s="70"/>
      <c r="H123" s="131"/>
      <c r="I123" s="131"/>
      <c r="M123" s="157"/>
    </row>
  </sheetData>
  <sheetProtection password="DACF" sheet="1" objects="1" scenarios="1" formatCells="0" formatColumns="0" formatRows="0" selectLockedCells="1"/>
  <autoFilter ref="C6:H6" xr:uid="{00000000-0009-0000-0000-000008000000}"/>
  <mergeCells count="6">
    <mergeCell ref="I1:J1"/>
    <mergeCell ref="K1:L1"/>
    <mergeCell ref="C4:H4"/>
    <mergeCell ref="C1:D1"/>
    <mergeCell ref="E1:F1"/>
    <mergeCell ref="G1:H1"/>
  </mergeCells>
  <conditionalFormatting sqref="D7:D106 F7:F106">
    <cfRule type="containsText" dxfId="66" priority="6" operator="containsText" text="o">
      <formula>NOT(ISERROR(SEARCH("o",D7)))</formula>
    </cfRule>
    <cfRule type="containsText" dxfId="65" priority="7" operator="containsText" text="a">
      <formula>NOT(ISERROR(SEARCH("a",D7)))</formula>
    </cfRule>
  </conditionalFormatting>
  <conditionalFormatting sqref="G7:G106">
    <cfRule type="containsText" dxfId="64" priority="1" operator="containsText" text="defensiva">
      <formula>NOT(ISERROR(SEARCH("defensiva",G7)))</formula>
    </cfRule>
    <cfRule type="containsText" dxfId="63" priority="4" operator="containsText" text="ofensiva">
      <formula>NOT(ISERROR(SEARCH("ofensiva",G7)))</formula>
    </cfRule>
    <cfRule type="cellIs" dxfId="62" priority="5" operator="notEqual">
      <formula>""</formula>
    </cfRule>
  </conditionalFormatting>
  <dataValidations count="2">
    <dataValidation type="list" allowBlank="1" showInputMessage="1" showErrorMessage="1" sqref="C7:C106" xr:uid="{00000000-0002-0000-0800-000000000000}">
      <formula1>OFFSET($J$7,,,10-COUNTBLANK($J$7:$J$16))</formula1>
    </dataValidation>
    <dataValidation type="list" allowBlank="1" showInputMessage="1" showErrorMessage="1" sqref="E7:E106" xr:uid="{00000000-0002-0000-0800-000001000000}">
      <formula1>OFFSET($K$7,,,10-COUNTBLANK($K$7:$K$16))</formula1>
    </dataValidation>
  </dataValidations>
  <printOptions horizontalCentered="1"/>
  <pageMargins left="0.23622047244094491" right="0.23622047244094491" top="0.74803149606299213" bottom="0.74803149606299213" header="0.31496062992125984" footer="0.31496062992125984"/>
  <pageSetup paperSize="9" scale="58" orientation="portrait" horizontalDpi="4294967292" verticalDpi="4294967292"/>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20</vt:i4>
      </vt:variant>
    </vt:vector>
  </HeadingPairs>
  <TitlesOfParts>
    <vt:vector size="42" baseType="lpstr">
      <vt:lpstr>Início</vt:lpstr>
      <vt:lpstr>Áreas</vt:lpstr>
      <vt:lpstr>Cadastro</vt:lpstr>
      <vt:lpstr>Forças</vt:lpstr>
      <vt:lpstr>Fraquezas</vt:lpstr>
      <vt:lpstr>Oportunidades</vt:lpstr>
      <vt:lpstr>Ameaças</vt:lpstr>
      <vt:lpstr>Matriz SWOT</vt:lpstr>
      <vt:lpstr>Cruzamento</vt:lpstr>
      <vt:lpstr>PA</vt:lpstr>
      <vt:lpstr>Rel_SWOT</vt:lpstr>
      <vt:lpstr>Rel_PA</vt:lpstr>
      <vt:lpstr>APA</vt:lpstr>
      <vt:lpstr>APF</vt:lpstr>
      <vt:lpstr>RI</vt:lpstr>
      <vt:lpstr>Dash1</vt:lpstr>
      <vt:lpstr>Dash2</vt:lpstr>
      <vt:lpstr>INI</vt:lpstr>
      <vt:lpstr>DUV</vt:lpstr>
      <vt:lpstr>SUG</vt:lpstr>
      <vt:lpstr>LUZ</vt:lpstr>
      <vt:lpstr>Dúvidas e Respostas</vt:lpstr>
      <vt:lpstr>Ameaça</vt:lpstr>
      <vt:lpstr>Ameaças!Área_de_impresión</vt:lpstr>
      <vt:lpstr>APA!Área_de_impresión</vt:lpstr>
      <vt:lpstr>Áreas!Área_de_impresión</vt:lpstr>
      <vt:lpstr>Cadastro!Área_de_impresión</vt:lpstr>
      <vt:lpstr>Dash1!Área_de_impresión</vt:lpstr>
      <vt:lpstr>Dash2!Área_de_impresión</vt:lpstr>
      <vt:lpstr>Forças!Área_de_impresión</vt:lpstr>
      <vt:lpstr>Fraquezas!Área_de_impresión</vt:lpstr>
      <vt:lpstr>Início!Área_de_impresión</vt:lpstr>
      <vt:lpstr>'Matriz SWOT'!Área_de_impresión</vt:lpstr>
      <vt:lpstr>Oportunidades!Área_de_impresión</vt:lpstr>
      <vt:lpstr>Rel_PA!Área_de_impresión</vt:lpstr>
      <vt:lpstr>Rel_SWOT!Área_de_impresión</vt:lpstr>
      <vt:lpstr>RI!Área_de_impresión</vt:lpstr>
      <vt:lpstr>Força</vt:lpstr>
      <vt:lpstr>Fraqueza</vt:lpstr>
      <vt:lpstr>Oportunidade</vt:lpstr>
      <vt:lpstr>APF!Títulos_a_imprimir</vt:lpstr>
      <vt:lpstr>Cruzamento!Títulos_a_imprimir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juan francisco verdugo arredondo</cp:lastModifiedBy>
  <cp:lastPrinted>2017-12-07T18:52:06Z</cp:lastPrinted>
  <dcterms:created xsi:type="dcterms:W3CDTF">2014-06-04T13:21:40Z</dcterms:created>
  <dcterms:modified xsi:type="dcterms:W3CDTF">2022-04-17T19:40:18Z</dcterms:modified>
</cp:coreProperties>
</file>