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loudadmwiwynn-my.sharepoint.com/personal/juan_verdugo_wiwynn_com/Documents/Documents/Plantillas excel/"/>
    </mc:Choice>
  </mc:AlternateContent>
  <xr:revisionPtr revIDLastSave="12" documentId="13_ncr:1_{FFADD9D7-2DFC-4990-9BC4-0016A55B618C}" xr6:coauthVersionLast="47" xr6:coauthVersionMax="47" xr10:uidLastSave="{2BE70563-D6D0-426E-A5E2-491A07B520C8}"/>
  <bookViews>
    <workbookView xWindow="-108" yWindow="-108" windowWidth="23256" windowHeight="12456" tabRatio="829" activeTab="5" xr2:uid="{00000000-000D-0000-FFFF-FFFF00000000}"/>
  </bookViews>
  <sheets>
    <sheet name="Plano" sheetId="55" r:id="rId1"/>
    <sheet name="FMEA" sheetId="56" r:id="rId2"/>
    <sheet name="AC" sheetId="57" r:id="rId3"/>
    <sheet name="Matriz de Prioridade" sheetId="58" r:id="rId4"/>
    <sheet name="Rel" sheetId="59" r:id="rId5"/>
    <sheet name="Rel_AC" sheetId="62" r:id="rId6"/>
    <sheet name="Dash" sheetId="60" r:id="rId7"/>
    <sheet name="INI" sheetId="11" r:id="rId8"/>
    <sheet name="DUV" sheetId="52" r:id="rId9"/>
    <sheet name="SUG" sheetId="53" r:id="rId10"/>
    <sheet name="LUZ" sheetId="54" r:id="rId11"/>
    <sheet name="Auxiliar" sheetId="61" state="hidden" r:id="rId12"/>
  </sheets>
  <definedNames>
    <definedName name="_xlnm._FilterDatabase" localSheetId="2" hidden="1">AC!$C$5:$J$55</definedName>
    <definedName name="_xlnm._FilterDatabase" localSheetId="1" hidden="1">FMEA!$C$5:$L$5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_xlnm.Print_Area" localSheetId="2">AC!$C$5:$J$55</definedName>
    <definedName name="_xlnm.Print_Area" localSheetId="6">Dash!$C$5:$O$12</definedName>
    <definedName name="_xlnm.Print_Area" localSheetId="1">FMEA!$C$5:$L$55</definedName>
    <definedName name="_xlnm.Print_Area" localSheetId="3">'Matriz de Prioridade'!$C$5:$N$18</definedName>
    <definedName name="_xlnm.Print_Area" localSheetId="4">Rel!$C$5:$J$10</definedName>
    <definedName name="_xlnm.Print_Area" localSheetId="5">Rel_AC!$C$5:$P$15</definedName>
    <definedName name="Receitas_com_Produtos">#REF!</definedName>
    <definedName name="Receitas_Com_Serviços">#REF!</definedName>
    <definedName name="Receitas_Não_Operacionai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6" i="56" l="1"/>
  <c r="O6" i="56"/>
  <c r="I7" i="56"/>
  <c r="O7" i="56"/>
  <c r="I8" i="56"/>
  <c r="O8" i="56"/>
  <c r="I9" i="56"/>
  <c r="O9" i="56"/>
  <c r="I10" i="56"/>
  <c r="O10" i="56" s="1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5" i="56"/>
  <c r="O36" i="56"/>
  <c r="O37" i="56"/>
  <c r="O38" i="56"/>
  <c r="O39" i="56"/>
  <c r="O40" i="56"/>
  <c r="O41" i="56"/>
  <c r="O42" i="56"/>
  <c r="O43" i="56"/>
  <c r="O44" i="56"/>
  <c r="O45" i="56"/>
  <c r="O46" i="56"/>
  <c r="O47" i="56"/>
  <c r="O48" i="56"/>
  <c r="O49" i="56"/>
  <c r="O50" i="56"/>
  <c r="O51" i="56"/>
  <c r="O52" i="56"/>
  <c r="O53" i="56"/>
  <c r="O54" i="56"/>
  <c r="O55" i="56"/>
  <c r="B6" i="56"/>
  <c r="P6" i="56" s="1"/>
  <c r="B7" i="56"/>
  <c r="P7" i="56" s="1"/>
  <c r="B8" i="56"/>
  <c r="P8" i="56" s="1"/>
  <c r="B9" i="56"/>
  <c r="P9" i="56" s="1"/>
  <c r="B10" i="56"/>
  <c r="P10" i="56" s="1"/>
  <c r="B11" i="56"/>
  <c r="P11" i="56" s="1"/>
  <c r="B12" i="56"/>
  <c r="P12" i="56" s="1"/>
  <c r="B13" i="56"/>
  <c r="P13" i="56" s="1"/>
  <c r="B14" i="56"/>
  <c r="P14" i="56"/>
  <c r="B15" i="56"/>
  <c r="P15" i="56" s="1"/>
  <c r="B16" i="56"/>
  <c r="P16" i="56" s="1"/>
  <c r="B17" i="56"/>
  <c r="P17" i="56" s="1"/>
  <c r="B18" i="56"/>
  <c r="P18" i="56" s="1"/>
  <c r="B19" i="56"/>
  <c r="P19" i="56" s="1"/>
  <c r="B20" i="56"/>
  <c r="P20" i="56" s="1"/>
  <c r="B21" i="56"/>
  <c r="P21" i="56"/>
  <c r="B22" i="56"/>
  <c r="P22" i="56" s="1"/>
  <c r="B23" i="56"/>
  <c r="P23" i="56" s="1"/>
  <c r="B24" i="56"/>
  <c r="P24" i="56" s="1"/>
  <c r="B25" i="56"/>
  <c r="P25" i="56" s="1"/>
  <c r="B26" i="56"/>
  <c r="P26" i="56" s="1"/>
  <c r="B27" i="56"/>
  <c r="P27" i="56" s="1"/>
  <c r="B28" i="56"/>
  <c r="P28" i="56"/>
  <c r="B29" i="56"/>
  <c r="P29" i="56" s="1"/>
  <c r="B30" i="56"/>
  <c r="P30" i="56" s="1"/>
  <c r="B31" i="56"/>
  <c r="P31" i="56" s="1"/>
  <c r="B32" i="56"/>
  <c r="P32" i="56" s="1"/>
  <c r="B33" i="56"/>
  <c r="P33" i="56" s="1"/>
  <c r="B34" i="56"/>
  <c r="P34" i="56" s="1"/>
  <c r="B35" i="56"/>
  <c r="P35" i="56"/>
  <c r="B36" i="56"/>
  <c r="P36" i="56" s="1"/>
  <c r="B37" i="56"/>
  <c r="P37" i="56" s="1"/>
  <c r="B38" i="56"/>
  <c r="P38" i="56" s="1"/>
  <c r="B39" i="56"/>
  <c r="P39" i="56" s="1"/>
  <c r="B40" i="56"/>
  <c r="P40" i="56" s="1"/>
  <c r="B41" i="56"/>
  <c r="P41" i="56" s="1"/>
  <c r="B42" i="56"/>
  <c r="P42" i="56"/>
  <c r="B43" i="56"/>
  <c r="P43" i="56" s="1"/>
  <c r="B44" i="56"/>
  <c r="P44" i="56" s="1"/>
  <c r="B45" i="56"/>
  <c r="P45" i="56" s="1"/>
  <c r="B46" i="56"/>
  <c r="P46" i="56" s="1"/>
  <c r="B47" i="56"/>
  <c r="P47" i="56" s="1"/>
  <c r="B48" i="56"/>
  <c r="P48" i="56" s="1"/>
  <c r="B49" i="56"/>
  <c r="P49" i="56"/>
  <c r="B50" i="56"/>
  <c r="P50" i="56" s="1"/>
  <c r="B51" i="56"/>
  <c r="P51" i="56" s="1"/>
  <c r="B52" i="56"/>
  <c r="P52" i="56" s="1"/>
  <c r="B53" i="56"/>
  <c r="P53" i="56" s="1"/>
  <c r="B54" i="56"/>
  <c r="P54" i="56" s="1"/>
  <c r="B55" i="56"/>
  <c r="P55" i="56" s="1"/>
  <c r="G4" i="57"/>
  <c r="J7" i="57" s="1"/>
  <c r="C7" i="57"/>
  <c r="C8" i="57"/>
  <c r="C9" i="57"/>
  <c r="C10" i="57"/>
  <c r="C11" i="57"/>
  <c r="J11" i="57"/>
  <c r="C12" i="57"/>
  <c r="J12" i="57"/>
  <c r="C13" i="57"/>
  <c r="J13" i="57"/>
  <c r="C14" i="57"/>
  <c r="J14" i="57"/>
  <c r="C15" i="57"/>
  <c r="J15" i="57"/>
  <c r="C16" i="57"/>
  <c r="J16" i="57" s="1"/>
  <c r="C17" i="57"/>
  <c r="J17" i="57" s="1"/>
  <c r="C18" i="57"/>
  <c r="J18" i="57"/>
  <c r="C19" i="57"/>
  <c r="J19" i="57"/>
  <c r="C20" i="57"/>
  <c r="J20" i="57"/>
  <c r="C21" i="57"/>
  <c r="J21" i="57"/>
  <c r="C22" i="57"/>
  <c r="J22" i="57"/>
  <c r="C23" i="57"/>
  <c r="J23" i="57" s="1"/>
  <c r="C24" i="57"/>
  <c r="J24" i="57" s="1"/>
  <c r="C25" i="57"/>
  <c r="J25" i="57"/>
  <c r="C26" i="57"/>
  <c r="J26" i="57"/>
  <c r="C27" i="57"/>
  <c r="J27" i="57"/>
  <c r="C28" i="57"/>
  <c r="J28" i="57"/>
  <c r="C29" i="57"/>
  <c r="J29" i="57"/>
  <c r="C30" i="57"/>
  <c r="J30" i="57" s="1"/>
  <c r="C31" i="57"/>
  <c r="J31" i="57" s="1"/>
  <c r="C32" i="57"/>
  <c r="J32" i="57"/>
  <c r="C33" i="57"/>
  <c r="J33" i="57"/>
  <c r="C34" i="57"/>
  <c r="J34" i="57"/>
  <c r="C35" i="57"/>
  <c r="J35" i="57"/>
  <c r="C36" i="57"/>
  <c r="J36" i="57"/>
  <c r="C37" i="57"/>
  <c r="J37" i="57" s="1"/>
  <c r="C38" i="57"/>
  <c r="J38" i="57" s="1"/>
  <c r="C39" i="57"/>
  <c r="J39" i="57"/>
  <c r="C40" i="57"/>
  <c r="J40" i="57"/>
  <c r="C41" i="57"/>
  <c r="J41" i="57"/>
  <c r="C42" i="57"/>
  <c r="J42" i="57"/>
  <c r="C43" i="57"/>
  <c r="J43" i="57"/>
  <c r="C44" i="57"/>
  <c r="J44" i="57" s="1"/>
  <c r="C45" i="57"/>
  <c r="J45" i="57" s="1"/>
  <c r="C46" i="57"/>
  <c r="J46" i="57"/>
  <c r="C47" i="57"/>
  <c r="J47" i="57"/>
  <c r="C48" i="57"/>
  <c r="J48" i="57"/>
  <c r="C49" i="57"/>
  <c r="J49" i="57"/>
  <c r="C50" i="57"/>
  <c r="J50" i="57"/>
  <c r="C51" i="57"/>
  <c r="J51" i="57" s="1"/>
  <c r="C52" i="57"/>
  <c r="J52" i="57" s="1"/>
  <c r="C53" i="57"/>
  <c r="J53" i="57"/>
  <c r="C54" i="57"/>
  <c r="J54" i="57"/>
  <c r="C55" i="57"/>
  <c r="J55" i="57"/>
  <c r="C6" i="57"/>
  <c r="J9" i="56"/>
  <c r="K9" i="56" s="1"/>
  <c r="C6" i="61"/>
  <c r="C7" i="61"/>
  <c r="C8" i="61"/>
  <c r="C9" i="61"/>
  <c r="C10" i="61"/>
  <c r="C11" i="61"/>
  <c r="C12" i="61"/>
  <c r="K12" i="56" s="1"/>
  <c r="C13" i="61"/>
  <c r="C14" i="61"/>
  <c r="C15" i="61"/>
  <c r="C16" i="61"/>
  <c r="K16" i="56" s="1"/>
  <c r="C17" i="61"/>
  <c r="C18" i="61"/>
  <c r="C19" i="61"/>
  <c r="C20" i="61"/>
  <c r="C21" i="61"/>
  <c r="C22" i="61"/>
  <c r="C23" i="61"/>
  <c r="C24" i="61"/>
  <c r="C25" i="61"/>
  <c r="C26" i="61"/>
  <c r="C27" i="61"/>
  <c r="C28" i="61"/>
  <c r="C29" i="61"/>
  <c r="C30" i="61"/>
  <c r="C31" i="61"/>
  <c r="C32" i="61"/>
  <c r="C33" i="61"/>
  <c r="C34" i="61"/>
  <c r="C35" i="61"/>
  <c r="C36" i="61"/>
  <c r="C37" i="61"/>
  <c r="C38" i="61"/>
  <c r="C39" i="61"/>
  <c r="C40" i="61"/>
  <c r="C41" i="61"/>
  <c r="C42" i="61"/>
  <c r="C43" i="61"/>
  <c r="C44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57" i="61"/>
  <c r="C58" i="61"/>
  <c r="C59" i="61"/>
  <c r="C60" i="61"/>
  <c r="C61" i="61"/>
  <c r="C62" i="61"/>
  <c r="C63" i="61"/>
  <c r="C64" i="61"/>
  <c r="C65" i="61"/>
  <c r="C66" i="61"/>
  <c r="C67" i="61"/>
  <c r="C68" i="61"/>
  <c r="C69" i="61"/>
  <c r="C70" i="61"/>
  <c r="C71" i="61"/>
  <c r="C72" i="61"/>
  <c r="C73" i="61"/>
  <c r="C74" i="61"/>
  <c r="C75" i="61"/>
  <c r="C76" i="61"/>
  <c r="C77" i="61"/>
  <c r="C78" i="61"/>
  <c r="C79" i="61"/>
  <c r="C80" i="61"/>
  <c r="C81" i="61"/>
  <c r="C82" i="61"/>
  <c r="C83" i="61"/>
  <c r="C84" i="61"/>
  <c r="C85" i="61"/>
  <c r="C86" i="61"/>
  <c r="C87" i="61"/>
  <c r="C88" i="61"/>
  <c r="C89" i="61"/>
  <c r="C90" i="61"/>
  <c r="C91" i="61"/>
  <c r="C92" i="61"/>
  <c r="C93" i="61"/>
  <c r="C94" i="61"/>
  <c r="C95" i="61"/>
  <c r="C96" i="61"/>
  <c r="C97" i="61"/>
  <c r="C98" i="61"/>
  <c r="C99" i="61"/>
  <c r="C100" i="61"/>
  <c r="C101" i="61"/>
  <c r="C102" i="61"/>
  <c r="C103" i="61"/>
  <c r="C104" i="61"/>
  <c r="C105" i="61"/>
  <c r="J7" i="56"/>
  <c r="K7" i="56" s="1"/>
  <c r="J6" i="56"/>
  <c r="J8" i="56"/>
  <c r="K8" i="56"/>
  <c r="J10" i="56"/>
  <c r="K10" i="56"/>
  <c r="J11" i="56"/>
  <c r="K11" i="56"/>
  <c r="J12" i="56"/>
  <c r="J13" i="56"/>
  <c r="K13" i="56" s="1"/>
  <c r="J14" i="56"/>
  <c r="K14" i="56" s="1"/>
  <c r="J15" i="56"/>
  <c r="J16" i="56"/>
  <c r="J17" i="56"/>
  <c r="K17" i="56"/>
  <c r="J18" i="56"/>
  <c r="K18" i="56"/>
  <c r="J19" i="56"/>
  <c r="J20" i="56"/>
  <c r="K20" i="56" s="1"/>
  <c r="J21" i="56"/>
  <c r="K21" i="56" s="1"/>
  <c r="J22" i="56"/>
  <c r="J23" i="56"/>
  <c r="J24" i="56"/>
  <c r="K24" i="56"/>
  <c r="J25" i="56"/>
  <c r="K25" i="56"/>
  <c r="J26" i="56"/>
  <c r="J27" i="56"/>
  <c r="K27" i="56" s="1"/>
  <c r="J28" i="56"/>
  <c r="K28" i="56" s="1"/>
  <c r="J29" i="56"/>
  <c r="J30" i="56"/>
  <c r="J31" i="56"/>
  <c r="K31" i="56"/>
  <c r="J32" i="56"/>
  <c r="K32" i="56"/>
  <c r="J33" i="56"/>
  <c r="J34" i="56"/>
  <c r="K34" i="56" s="1"/>
  <c r="J35" i="56"/>
  <c r="K35" i="56" s="1"/>
  <c r="J36" i="56"/>
  <c r="J37" i="56"/>
  <c r="J38" i="56"/>
  <c r="K38" i="56"/>
  <c r="J39" i="56"/>
  <c r="K39" i="56"/>
  <c r="J40" i="56"/>
  <c r="J41" i="56"/>
  <c r="K41" i="56" s="1"/>
  <c r="J42" i="56"/>
  <c r="K42" i="56" s="1"/>
  <c r="J43" i="56"/>
  <c r="J44" i="56"/>
  <c r="J45" i="56"/>
  <c r="K45" i="56"/>
  <c r="J46" i="56"/>
  <c r="K46" i="56"/>
  <c r="J47" i="56"/>
  <c r="J48" i="56"/>
  <c r="K48" i="56" s="1"/>
  <c r="J49" i="56"/>
  <c r="K49" i="56" s="1"/>
  <c r="J50" i="56"/>
  <c r="J51" i="56"/>
  <c r="J52" i="56"/>
  <c r="K52" i="56"/>
  <c r="J53" i="56"/>
  <c r="K53" i="56"/>
  <c r="J54" i="56"/>
  <c r="J55" i="56"/>
  <c r="K55" i="56" s="1"/>
  <c r="F9" i="60"/>
  <c r="F10" i="60"/>
  <c r="F11" i="60"/>
  <c r="F12" i="60"/>
  <c r="K10" i="57"/>
  <c r="K11" i="57"/>
  <c r="K12" i="57"/>
  <c r="K6" i="57"/>
  <c r="H6" i="62" s="1"/>
  <c r="K7" i="57"/>
  <c r="J9" i="62" s="1"/>
  <c r="K8" i="57"/>
  <c r="K9" i="57"/>
  <c r="K13" i="57"/>
  <c r="K14" i="57"/>
  <c r="K15" i="57"/>
  <c r="K16" i="57"/>
  <c r="K17" i="57"/>
  <c r="K18" i="57"/>
  <c r="K19" i="57"/>
  <c r="K20" i="57"/>
  <c r="K21" i="57"/>
  <c r="K22" i="57"/>
  <c r="K23" i="57"/>
  <c r="K24" i="57"/>
  <c r="M8" i="62" s="1"/>
  <c r="K25" i="57"/>
  <c r="K26" i="57"/>
  <c r="K27" i="57"/>
  <c r="K28" i="57"/>
  <c r="K29" i="57"/>
  <c r="K30" i="57"/>
  <c r="K31" i="57"/>
  <c r="K32" i="57"/>
  <c r="K33" i="57"/>
  <c r="K34" i="57"/>
  <c r="K35" i="57"/>
  <c r="K36" i="57"/>
  <c r="K37" i="57"/>
  <c r="K38" i="57"/>
  <c r="K39" i="57"/>
  <c r="K40" i="57"/>
  <c r="K41" i="57"/>
  <c r="K42" i="57"/>
  <c r="K43" i="57"/>
  <c r="K44" i="57"/>
  <c r="K45" i="57"/>
  <c r="K46" i="57"/>
  <c r="K47" i="57"/>
  <c r="K48" i="57"/>
  <c r="K49" i="57"/>
  <c r="K50" i="57"/>
  <c r="K51" i="57"/>
  <c r="K52" i="57"/>
  <c r="K53" i="57"/>
  <c r="K54" i="57"/>
  <c r="K55" i="57"/>
  <c r="J6" i="62"/>
  <c r="M6" i="62"/>
  <c r="O7" i="62"/>
  <c r="E8" i="62"/>
  <c r="I11" i="56"/>
  <c r="I12" i="56"/>
  <c r="D2" i="61"/>
  <c r="F2" i="61" s="1"/>
  <c r="G2" i="61"/>
  <c r="H13" i="57"/>
  <c r="I13" i="57"/>
  <c r="H14" i="57"/>
  <c r="I14" i="57"/>
  <c r="H15" i="57"/>
  <c r="I15" i="57"/>
  <c r="H16" i="57"/>
  <c r="I16" i="57"/>
  <c r="H17" i="57"/>
  <c r="I17" i="57"/>
  <c r="H18" i="57"/>
  <c r="I18" i="57"/>
  <c r="H19" i="57"/>
  <c r="I19" i="57"/>
  <c r="H20" i="57"/>
  <c r="I20" i="57"/>
  <c r="H21" i="57"/>
  <c r="I21" i="57"/>
  <c r="H22" i="57"/>
  <c r="I22" i="57"/>
  <c r="H23" i="57"/>
  <c r="I23" i="57"/>
  <c r="H24" i="57"/>
  <c r="I24" i="57"/>
  <c r="H25" i="57"/>
  <c r="I25" i="57"/>
  <c r="H26" i="57"/>
  <c r="I26" i="57"/>
  <c r="H27" i="57"/>
  <c r="I27" i="57"/>
  <c r="H28" i="57"/>
  <c r="I28" i="57"/>
  <c r="H29" i="57"/>
  <c r="I29" i="57"/>
  <c r="H30" i="57"/>
  <c r="I30" i="57"/>
  <c r="H31" i="57"/>
  <c r="I31" i="57"/>
  <c r="H32" i="57"/>
  <c r="I32" i="57"/>
  <c r="H33" i="57"/>
  <c r="I33" i="57"/>
  <c r="H34" i="57"/>
  <c r="I34" i="57"/>
  <c r="H35" i="57"/>
  <c r="I35" i="57"/>
  <c r="H36" i="57"/>
  <c r="I36" i="57"/>
  <c r="H37" i="57"/>
  <c r="I37" i="57"/>
  <c r="H38" i="57"/>
  <c r="I38" i="57"/>
  <c r="H39" i="57"/>
  <c r="I39" i="57"/>
  <c r="H40" i="57"/>
  <c r="I40" i="57"/>
  <c r="H41" i="57"/>
  <c r="I41" i="57"/>
  <c r="H42" i="57"/>
  <c r="I42" i="57"/>
  <c r="H43" i="57"/>
  <c r="I43" i="57"/>
  <c r="H44" i="57"/>
  <c r="I44" i="57"/>
  <c r="H45" i="57"/>
  <c r="I45" i="57"/>
  <c r="H46" i="57"/>
  <c r="I46" i="57"/>
  <c r="H47" i="57"/>
  <c r="I47" i="57"/>
  <c r="H48" i="57"/>
  <c r="I48" i="57"/>
  <c r="H49" i="57"/>
  <c r="I49" i="57"/>
  <c r="H50" i="57"/>
  <c r="I50" i="57"/>
  <c r="H51" i="57"/>
  <c r="I51" i="57"/>
  <c r="H52" i="57"/>
  <c r="I52" i="57"/>
  <c r="H53" i="57"/>
  <c r="I53" i="57"/>
  <c r="H54" i="57"/>
  <c r="I54" i="57"/>
  <c r="H55" i="57"/>
  <c r="I55" i="57"/>
  <c r="H9" i="57"/>
  <c r="I9" i="57"/>
  <c r="H10" i="57"/>
  <c r="I10" i="57"/>
  <c r="H11" i="57"/>
  <c r="I11" i="57"/>
  <c r="H12" i="57"/>
  <c r="I12" i="57"/>
  <c r="H7" i="57"/>
  <c r="I7" i="57"/>
  <c r="H8" i="57"/>
  <c r="I8" i="57"/>
  <c r="I13" i="56"/>
  <c r="I14" i="56"/>
  <c r="I15" i="56"/>
  <c r="I16" i="56"/>
  <c r="I17" i="56"/>
  <c r="I18" i="56"/>
  <c r="I19" i="56"/>
  <c r="I20" i="56"/>
  <c r="I21" i="56"/>
  <c r="I22" i="56"/>
  <c r="I23" i="56"/>
  <c r="I24" i="56"/>
  <c r="I25" i="56"/>
  <c r="I26" i="56"/>
  <c r="I27" i="56"/>
  <c r="I28" i="56"/>
  <c r="I29" i="56"/>
  <c r="I30" i="56"/>
  <c r="I31" i="56"/>
  <c r="I32" i="56"/>
  <c r="I33" i="56"/>
  <c r="I34" i="56"/>
  <c r="I35" i="56"/>
  <c r="I36" i="56"/>
  <c r="I37" i="56"/>
  <c r="I38" i="56"/>
  <c r="I39" i="56"/>
  <c r="I40" i="56"/>
  <c r="I41" i="56"/>
  <c r="I42" i="56"/>
  <c r="I43" i="56"/>
  <c r="I44" i="56"/>
  <c r="I45" i="56"/>
  <c r="I46" i="56"/>
  <c r="I47" i="56"/>
  <c r="I48" i="56"/>
  <c r="I49" i="56"/>
  <c r="I50" i="56"/>
  <c r="I51" i="56"/>
  <c r="I52" i="56"/>
  <c r="I53" i="56"/>
  <c r="I54" i="56"/>
  <c r="I55" i="56"/>
  <c r="I6" i="57"/>
  <c r="H6" i="57"/>
  <c r="J10" i="57" l="1"/>
  <c r="J9" i="57"/>
  <c r="Q8" i="56"/>
  <c r="Q10" i="56"/>
  <c r="Q9" i="56"/>
  <c r="Q7" i="56"/>
  <c r="Q6" i="56"/>
  <c r="O9" i="62"/>
  <c r="L8" i="62"/>
  <c r="G6" i="62"/>
  <c r="K50" i="56"/>
  <c r="K29" i="56"/>
  <c r="K6" i="56"/>
  <c r="I9" i="62"/>
  <c r="H8" i="62"/>
  <c r="G7" i="62"/>
  <c r="F6" i="62"/>
  <c r="H7" i="62"/>
  <c r="K36" i="56"/>
  <c r="K15" i="56"/>
  <c r="H9" i="62"/>
  <c r="G8" i="62"/>
  <c r="F7" i="62"/>
  <c r="E6" i="62"/>
  <c r="I8" i="62"/>
  <c r="K43" i="56"/>
  <c r="K22" i="56"/>
  <c r="G9" i="62"/>
  <c r="F8" i="62"/>
  <c r="E7" i="62"/>
  <c r="D6" i="62"/>
  <c r="F9" i="62"/>
  <c r="D7" i="62"/>
  <c r="D8" i="62"/>
  <c r="D9" i="62"/>
  <c r="K54" i="56"/>
  <c r="K47" i="56"/>
  <c r="K40" i="56"/>
  <c r="K33" i="56"/>
  <c r="K26" i="56"/>
  <c r="K19" i="56"/>
  <c r="J8" i="57"/>
  <c r="E9" i="62"/>
  <c r="E2" i="61"/>
  <c r="H2" i="61" s="1"/>
  <c r="O6" i="62"/>
  <c r="J6" i="57"/>
  <c r="O8" i="62"/>
  <c r="M7" i="62"/>
  <c r="L6" i="62"/>
  <c r="K6" i="62"/>
  <c r="L7" i="62"/>
  <c r="K7" i="62"/>
  <c r="M9" i="62"/>
  <c r="L9" i="62"/>
  <c r="K8" i="62"/>
  <c r="J7" i="62"/>
  <c r="I6" i="62"/>
  <c r="K51" i="56"/>
  <c r="K44" i="56"/>
  <c r="K37" i="56"/>
  <c r="K30" i="56"/>
  <c r="K23" i="56"/>
  <c r="K9" i="62"/>
  <c r="J8" i="62"/>
  <c r="I7" i="62"/>
  <c r="J12" i="58" l="1"/>
  <c r="G11" i="58"/>
  <c r="N9" i="58"/>
  <c r="G7" i="58"/>
  <c r="F14" i="58"/>
  <c r="M16" i="58"/>
  <c r="H15" i="58"/>
  <c r="G14" i="58"/>
  <c r="L12" i="58"/>
  <c r="G13" i="58"/>
  <c r="L8" i="58"/>
  <c r="K15" i="58"/>
  <c r="I9" i="58"/>
  <c r="L7" i="58"/>
  <c r="M10" i="58"/>
  <c r="F7" i="58"/>
  <c r="H14" i="58"/>
  <c r="I8" i="58"/>
  <c r="H10" i="58"/>
  <c r="E9" i="58"/>
  <c r="F11" i="58"/>
  <c r="E8" i="58"/>
  <c r="H11" i="58"/>
  <c r="N7" i="58"/>
  <c r="M15" i="58"/>
  <c r="J11" i="58"/>
  <c r="M11" i="58"/>
  <c r="E10" i="58"/>
  <c r="I14" i="58"/>
  <c r="N10" i="58"/>
  <c r="I11" i="58"/>
  <c r="M12" i="58"/>
  <c r="E11" i="58"/>
  <c r="F13" i="58"/>
  <c r="I13" i="58"/>
  <c r="L9" i="58"/>
  <c r="N15" i="58"/>
  <c r="K12" i="58"/>
  <c r="J13" i="58"/>
  <c r="L15" i="58"/>
  <c r="L11" i="58"/>
  <c r="G10" i="58"/>
  <c r="K14" i="58"/>
  <c r="N14" i="58"/>
  <c r="H7" i="58"/>
  <c r="I7" i="58"/>
  <c r="G8" i="58"/>
  <c r="K13" i="58"/>
  <c r="K7" i="58"/>
  <c r="M14" i="58"/>
  <c r="E12" i="58"/>
  <c r="G16" i="58"/>
  <c r="J16" i="58"/>
  <c r="M8" i="58"/>
  <c r="N8" i="58"/>
  <c r="K8" i="58"/>
  <c r="F10" i="58"/>
  <c r="G9" i="58"/>
  <c r="I16" i="58"/>
  <c r="H8" i="58"/>
  <c r="E14" i="58"/>
  <c r="E7" i="58"/>
  <c r="I10" i="58"/>
  <c r="J10" i="58"/>
  <c r="L10" i="58"/>
  <c r="J9" i="58"/>
  <c r="M9" i="58"/>
  <c r="J8" i="58"/>
  <c r="F9" i="58"/>
  <c r="N11" i="58"/>
  <c r="F12" i="58"/>
  <c r="H12" i="58"/>
  <c r="M13" i="58"/>
  <c r="H13" i="58"/>
  <c r="N12" i="58"/>
  <c r="K11" i="58"/>
  <c r="I12" i="58"/>
  <c r="F15" i="58"/>
  <c r="G15" i="58"/>
  <c r="E13" i="58"/>
  <c r="I15" i="58"/>
  <c r="E16" i="58"/>
  <c r="J14" i="58"/>
  <c r="L14" i="58"/>
  <c r="N13" i="58"/>
  <c r="K16" i="58"/>
  <c r="L16" i="58"/>
  <c r="K9" i="58"/>
  <c r="N16" i="58"/>
  <c r="F8" i="58"/>
  <c r="F16" i="58"/>
  <c r="H16" i="58"/>
  <c r="J15" i="58"/>
  <c r="K10" i="58"/>
  <c r="J7" i="58"/>
  <c r="H9" i="58"/>
  <c r="E15" i="58"/>
  <c r="M7" i="58"/>
  <c r="L13" i="58"/>
  <c r="G12" i="58"/>
  <c r="D9" i="60"/>
  <c r="D12" i="60"/>
  <c r="E12" i="60" s="1"/>
  <c r="D10" i="60"/>
  <c r="D11" i="60"/>
  <c r="S6" i="56"/>
  <c r="D6" i="59" s="1"/>
  <c r="U6" i="56"/>
  <c r="F6" i="59" s="1"/>
  <c r="T6" i="56"/>
  <c r="E6" i="59" s="1"/>
  <c r="R6" i="56"/>
  <c r="C6" i="59" s="1"/>
  <c r="N8" i="62"/>
  <c r="P8" i="62" s="1"/>
  <c r="N7" i="62"/>
  <c r="P7" i="62" s="1"/>
  <c r="N6" i="62"/>
  <c r="P6" i="62" s="1"/>
  <c r="R7" i="56"/>
  <c r="C7" i="59" s="1"/>
  <c r="S7" i="56"/>
  <c r="D7" i="59" s="1"/>
  <c r="T7" i="56"/>
  <c r="E7" i="59" s="1"/>
  <c r="U7" i="56"/>
  <c r="F7" i="59" s="1"/>
  <c r="N9" i="62"/>
  <c r="P9" i="62" s="1"/>
  <c r="S9" i="56"/>
  <c r="D9" i="59" s="1"/>
  <c r="T9" i="56"/>
  <c r="E9" i="59" s="1"/>
  <c r="R9" i="56"/>
  <c r="C9" i="59" s="1"/>
  <c r="U9" i="56"/>
  <c r="F9" i="59" s="1"/>
  <c r="R10" i="56"/>
  <c r="C10" i="59" s="1"/>
  <c r="T10" i="56"/>
  <c r="E10" i="59" s="1"/>
  <c r="U10" i="56"/>
  <c r="F10" i="59" s="1"/>
  <c r="S10" i="56"/>
  <c r="D10" i="59" s="1"/>
  <c r="T8" i="56"/>
  <c r="E8" i="59" s="1"/>
  <c r="U8" i="56"/>
  <c r="F8" i="59" s="1"/>
  <c r="R8" i="56"/>
  <c r="C8" i="59" s="1"/>
  <c r="S8" i="56"/>
  <c r="D8" i="59" s="1"/>
  <c r="E11" i="60" l="1"/>
  <c r="E10" i="60"/>
  <c r="F8" i="60"/>
  <c r="G8" i="60" s="1"/>
  <c r="E9" i="60"/>
  <c r="D6" i="60" l="1"/>
  <c r="C6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rafaelv</author>
  </authors>
  <commentList>
    <comment ref="F5" authorId="0" shapeId="0" xr:uid="{00000000-0006-0000-0100-000001000000}">
      <text>
        <r>
          <rPr>
            <sz val="10"/>
            <color indexed="81"/>
            <rFont val="Calibri"/>
            <family val="2"/>
            <scheme val="minor"/>
          </rPr>
          <t>Las calificaciones van de 1 a 10 y los siguientes principios: 1 - falla remota posibilidad de 2 - Frecuencia demasiado baja: 1 vez cada 5 años 3 - Poco comunes: 1 cada 2 años 4 - Baja Frecuencia: 1 vez al año 5 - frecuencia de vez en cuando: 1 vez por semestre 6 - frecuencia moderada: 1 a 7 meses - Común: 1 vez por semana 8 - alta frecuencia: un par de veces a la semana 9 - muy alta frecuencia: 1 vez al día 10 - la frecuencia máxima: varias veces al día</t>
        </r>
      </text>
    </comment>
    <comment ref="G5" authorId="0" shapeId="0" xr:uid="{00000000-0006-0000-0100-000002000000}">
      <text>
        <r>
          <rPr>
            <sz val="10"/>
            <color indexed="81"/>
            <rFont val="Calibri"/>
            <family val="2"/>
            <scheme val="minor"/>
          </rPr>
          <t>Las calificaciones van de 1 a 10 y los siguientes principios: 1 - ningún efecto detectable sobre el sistema 2/3 - baja severidad causar molestias leves al cliente 4/5/6 - Severidad Moderada: horas Cliente insatisfecho con la pérdida deempenho notable 7/8 - Severidad alta con alta insatisfacción de los clientes 9/10 - muy alta gravedad: el potencial riesgo para la seguridad y los problemas graves de incumplimiento</t>
        </r>
      </text>
    </comment>
    <comment ref="H5" authorId="0" shapeId="0" xr:uid="{00000000-0006-0000-0100-000003000000}">
      <text>
        <r>
          <rPr>
            <sz val="10"/>
            <color indexed="81"/>
            <rFont val="Calibri"/>
            <family val="2"/>
            <scheme val="minor"/>
          </rPr>
          <t>Los grados varían de 1 a 10 y los siguientes principios: 1 - casi seguro de detección del modo de fallo 2 - muy alta probabilidad de detección de modo de fallo 3 - alta probabilidad de detección de modo de fallo 4 - moderadamente alta probabilidad de detección modo de fallo 5 - Moderado probabilidad de detectar el modo de fallo 6 - baja probabilidad de detectar el modo de fallo 7 - muy baja probabilidad de detectar el modo de fallo 8 - remota probabilidad de detección de modo de fallo 9 - probabilidad muy remota detección de modo de fallo 10 - no puede detectar el modo de fallo</t>
        </r>
      </text>
    </comment>
  </commentList>
</comments>
</file>

<file path=xl/sharedStrings.xml><?xml version="1.0" encoding="utf-8"?>
<sst xmlns="http://schemas.openxmlformats.org/spreadsheetml/2006/main" count="243" uniqueCount="124">
  <si>
    <t>¿Preguntas? Haga clic en los enlaces presentes en la hoja de cálculo para ver vídeos explicativos sobre el método, el llenado y el análisis de cada pestaña!</t>
  </si>
  <si>
    <t>Paso 1</t>
  </si>
  <si>
    <t>Paso 2</t>
  </si>
  <si>
    <t>Paso 3</t>
  </si>
  <si>
    <t>Paso 4</t>
  </si>
  <si>
    <t>Paso 5</t>
  </si>
  <si>
    <t>Hoja de Plan de Negocios</t>
  </si>
  <si>
    <t>Hojas estudio de viabilidad económica</t>
  </si>
  <si>
    <t>hoja FODA</t>
  </si>
  <si>
    <t>Hoja de Planificación Estratégica</t>
  </si>
  <si>
    <t>vea mas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</si>
  <si>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</si>
  <si>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</si>
  <si>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</si>
  <si>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</si>
  <si>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</si>
  <si>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</si>
  <si>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</si>
  <si>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</si>
  <si>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</si>
  <si>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</si>
  <si>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</si>
  <si>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</si>
  <si>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</si>
  <si>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</si>
  <si>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</si>
  <si>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</si>
  <si>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Paso 6</t>
  </si>
  <si>
    <t>INFORMES</t>
  </si>
  <si>
    <t>sistemas</t>
  </si>
  <si>
    <t>Nombre del componente evaluado</t>
  </si>
  <si>
    <t>componente función</t>
  </si>
  <si>
    <t>Modo de fallo</t>
  </si>
  <si>
    <t>Efecto potencial de fallo</t>
  </si>
  <si>
    <t>Ocurrencia de la posibilidad</t>
  </si>
  <si>
    <t>Capacidad de detección</t>
  </si>
  <si>
    <t>Gravedad de la insuficiencia</t>
  </si>
  <si>
    <t>responsable</t>
  </si>
  <si>
    <t>estatus</t>
  </si>
  <si>
    <t>Previsión del final</t>
  </si>
  <si>
    <t>primero</t>
  </si>
  <si>
    <t>final</t>
  </si>
  <si>
    <t>Programado plazo</t>
  </si>
  <si>
    <t>plazo Held</t>
  </si>
  <si>
    <t>Tipo de modo de fallo y análisis de efectos</t>
  </si>
  <si>
    <t>aparición</t>
  </si>
  <si>
    <t>meta</t>
  </si>
  <si>
    <t>Grupo de trabajo</t>
  </si>
  <si>
    <t>Planificación de la acción correctiva</t>
  </si>
  <si>
    <t>Elegir un modo de fallo:</t>
  </si>
  <si>
    <t>matriz de unión</t>
  </si>
  <si>
    <t>aparición</t>
  </si>
  <si>
    <t>severidad</t>
  </si>
  <si>
    <t>detección</t>
  </si>
  <si>
    <t>Media (+ d c y t)</t>
  </si>
  <si>
    <t>y ver donde está en la matriz:</t>
  </si>
  <si>
    <t>Id.</t>
  </si>
  <si>
    <t>Top 5 Fallos</t>
  </si>
  <si>
    <t>Las acciones correctivas</t>
  </si>
  <si>
    <t>efectos</t>
  </si>
  <si>
    <t>El estado de las acciones correctivas</t>
  </si>
  <si>
    <t>terminado</t>
  </si>
  <si>
    <t>En proceso</t>
  </si>
  <si>
    <t>completado retardo</t>
  </si>
  <si>
    <t>tarde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</si>
  <si>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</si>
  <si>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</si>
  <si>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</si>
  <si>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</si>
  <si>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</si>
  <si>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</si>
  <si>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</si>
  <si>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</si>
  <si>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</si>
  <si>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</si>
  <si>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</si>
  <si>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</si>
  <si>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</si>
  <si>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PLANIFICACIÓN</t>
  </si>
  <si>
    <t>FMEA</t>
  </si>
  <si>
    <t>ACCIONES CORRECTIVAS</t>
  </si>
  <si>
    <t>PRIORIDADES DE MATRIZ</t>
  </si>
  <si>
    <t>TABLERO</t>
  </si>
  <si>
    <t>En la planificación definirá responsable de evaluar y definir el tipo de análisis de modos de fallos y efectos que se realizará</t>
  </si>
  <si>
    <t>En esta pestaña se va a registrar los posibles fallos, sus efectos, comprender el riesgo que ofrecen y definir acciones correctivas para mitigarlos</t>
  </si>
  <si>
    <t>Controlar la ejecución de las acciones correctivas planificadas</t>
  </si>
  <si>
    <t>Seleccionar un fallo y sus respectivos efectos de entender lo grave que directamente en la matriz de prioridades</t>
  </si>
  <si>
    <t>Ver los informes de seguimiento de las principales fallas y el estado de las acciones correctivas se indica</t>
  </si>
  <si>
    <t>Ver un cuadro de mando en una pantalla con la información principal de la hoja de trabajo</t>
  </si>
  <si>
    <t>RPN - Riesgo: (Riesgo número de prioridad)</t>
  </si>
  <si>
    <t>RPN - Riesgo: (Riesgo número de prioridad)</t>
  </si>
  <si>
    <t>clasificación</t>
  </si>
  <si>
    <t>matriz de 2x2</t>
  </si>
  <si>
    <t>Puntuación = BUSCARV pestaña FMEA</t>
  </si>
  <si>
    <t>bajo riesgo</t>
  </si>
  <si>
    <t>alto riesgo</t>
  </si>
  <si>
    <t>crítico de riesgo</t>
  </si>
  <si>
    <t>Número de fallos que se enumeran</t>
  </si>
  <si>
    <t>riesgo moderado</t>
  </si>
  <si>
    <t>Rafael Ávila</t>
  </si>
  <si>
    <t>Leandro, Paula y Diogo</t>
  </si>
  <si>
    <t>Sistema de corte</t>
  </si>
  <si>
    <t>placas de acero cortado</t>
  </si>
  <si>
    <t>Identificar las brechas del sistema de corte y las posibles soluciones</t>
  </si>
  <si>
    <t>la pérdida de la calidad del producto</t>
  </si>
  <si>
    <t>Retraso en la producción</t>
  </si>
  <si>
    <t>Sistema no funciona</t>
  </si>
  <si>
    <t>cortes mediocres</t>
  </si>
  <si>
    <t>aumento de los costos</t>
  </si>
  <si>
    <t>entradas Despedício</t>
  </si>
  <si>
    <t>La máquina deja de funcionar</t>
  </si>
  <si>
    <t>La falta de mantenimiento</t>
  </si>
  <si>
    <t>placas de tamaño malignos</t>
  </si>
  <si>
    <t>Verificación del sistema de corte</t>
  </si>
  <si>
    <t>Evaluación precisión de la máquina</t>
  </si>
  <si>
    <t>Reducir los insumos utilizados</t>
  </si>
  <si>
    <t>Programa de mantenimiento preventivo</t>
  </si>
  <si>
    <t>Calibrar sistema de corte</t>
  </si>
  <si>
    <t>Leandro</t>
  </si>
  <si>
    <t>Paula</t>
  </si>
  <si>
    <t>Diogo</t>
  </si>
  <si>
    <t>La máquina puede romper</t>
  </si>
  <si>
    <r>
      <t xml:space="preserve">HOJA DE TRABAJO ANALISES </t>
    </r>
    <r>
      <rPr>
        <b/>
        <sz val="40"/>
        <color rgb="FF333333"/>
        <rFont val="Calibri (Corpo)"/>
      </rPr>
      <t>MODOS Y EFECTOS DE LA FALLA 4.0</t>
    </r>
  </si>
  <si>
    <r>
      <rPr>
        <b/>
        <sz val="16"/>
        <color theme="1" tint="0.249977111117893"/>
        <rFont val="Calibri"/>
        <family val="2"/>
        <scheme val="minor"/>
      </rPr>
      <t xml:space="preserve">ATENCIÓN: </t>
    </r>
    <r>
      <rPr>
        <sz val="16"/>
        <color theme="1" tint="0.249977111117893"/>
        <rFont val="Calibri"/>
        <family val="2"/>
        <scheme val="minor"/>
      </rPr>
      <t>esta es una hoja de trabajo demostrativa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</si>
</sst>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R$&quot;\ #,##0"/>
  </numFmts>
  <fonts count="4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36"/>
      <color theme="1" tint="0.249977111117893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55B03E"/>
        <bgColor indexed="64"/>
      </patternFill>
    </fill>
    <fill>
      <patternFill patternType="solid">
        <fgColor rgb="FFFA462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860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4F2E"/>
        <bgColor indexed="64"/>
      </patternFill>
    </fill>
    <fill>
      <patternFill patternType="solid">
        <fgColor rgb="FFFFCC0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ck">
        <color theme="0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9" fontId="31" fillId="0" borderId="0" applyFont="0" applyFill="0" applyBorder="0" applyAlignment="0" applyProtection="0"/>
    <xf numFmtId="0" fontId="1" fillId="0" borderId="0"/>
  </cellStyleXfs>
  <cellXfs count="105">
    <xf numFmtId="0" fontId="0" fillId="0" borderId="0" xfId="0"/>
    <xf numFmtId="0" fontId="0" fillId="2" borderId="0" xfId="0" applyFill="1"/>
    <xf numFmtId="0" fontId="0" fillId="4" borderId="0" xfId="0" applyFill="1"/>
    <xf numFmtId="0" fontId="10" fillId="4" borderId="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2" borderId="0" xfId="0" applyFill="1" applyAlignment="1">
      <alignment horizontal="right" indent="1"/>
    </xf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4" borderId="0" xfId="1" applyFont="1" applyFill="1" applyAlignment="1" applyProtection="1">
      <alignment horizontal="center" vertical="center"/>
    </xf>
    <xf numFmtId="0" fontId="11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0" fillId="2" borderId="0" xfId="0" applyFill="1" applyProtection="1">
      <protection locked="0"/>
    </xf>
    <xf numFmtId="0" fontId="13" fillId="3" borderId="1" xfId="0" applyFont="1" applyFill="1" applyBorder="1" applyAlignment="1">
      <alignment horizontal="left" vertical="center" indent="1"/>
    </xf>
    <xf numFmtId="0" fontId="12" fillId="4" borderId="0" xfId="1" applyFont="1" applyFill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6" fillId="4" borderId="0" xfId="0" applyFont="1" applyFill="1" applyAlignment="1" applyProtection="1">
      <alignment horizontal="center" vertical="center"/>
      <protection locked="0"/>
    </xf>
    <xf numFmtId="0" fontId="9" fillId="0" borderId="0" xfId="1" applyAlignment="1" applyProtection="1">
      <alignment horizontal="left" vertical="center"/>
    </xf>
    <xf numFmtId="0" fontId="27" fillId="5" borderId="5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indent="1"/>
    </xf>
    <xf numFmtId="14" fontId="28" fillId="0" borderId="0" xfId="0" applyNumberFormat="1" applyFont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8" fillId="2" borderId="0" xfId="0" applyFont="1" applyFill="1"/>
    <xf numFmtId="0" fontId="8" fillId="4" borderId="0" xfId="0" applyFont="1" applyFill="1"/>
    <xf numFmtId="14" fontId="8" fillId="0" borderId="0" xfId="0" applyNumberFormat="1" applyFont="1" applyAlignment="1">
      <alignment horizontal="center" vertical="center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5" fillId="3" borderId="1" xfId="0" applyFont="1" applyFill="1" applyBorder="1" applyAlignment="1">
      <alignment horizontal="left" vertical="center" wrapText="1" indent="1"/>
    </xf>
    <xf numFmtId="0" fontId="32" fillId="11" borderId="1" xfId="0" applyFont="1" applyFill="1" applyBorder="1" applyAlignment="1">
      <alignment horizontal="left" vertical="center" indent="1"/>
    </xf>
    <xf numFmtId="0" fontId="5" fillId="0" borderId="1" xfId="0" applyFont="1" applyBorder="1" applyAlignment="1" applyProtection="1">
      <alignment horizontal="left" vertical="center" indent="1"/>
      <protection locked="0"/>
    </xf>
    <xf numFmtId="14" fontId="5" fillId="0" borderId="1" xfId="0" applyNumberFormat="1" applyFont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center"/>
    </xf>
    <xf numFmtId="0" fontId="33" fillId="0" borderId="1" xfId="0" applyFont="1" applyBorder="1" applyAlignment="1">
      <alignment horizontal="left" vertical="center" wrapText="1" indent="1"/>
    </xf>
    <xf numFmtId="0" fontId="12" fillId="7" borderId="8" xfId="0" applyFont="1" applyFill="1" applyBorder="1" applyAlignment="1">
      <alignment horizontal="left" vertical="center" wrapText="1" indent="1"/>
    </xf>
    <xf numFmtId="0" fontId="12" fillId="12" borderId="17" xfId="0" applyFont="1" applyFill="1" applyBorder="1" applyAlignment="1">
      <alignment horizontal="left" vertical="center" wrapText="1" indent="1"/>
    </xf>
    <xf numFmtId="0" fontId="12" fillId="10" borderId="17" xfId="0" applyFont="1" applyFill="1" applyBorder="1" applyAlignment="1">
      <alignment horizontal="left" vertical="center" wrapText="1" indent="1"/>
    </xf>
    <xf numFmtId="0" fontId="12" fillId="9" borderId="17" xfId="0" applyFont="1" applyFill="1" applyBorder="1" applyAlignment="1">
      <alignment horizontal="left" vertical="center" wrapText="1" indent="1"/>
    </xf>
    <xf numFmtId="164" fontId="12" fillId="12" borderId="17" xfId="3" applyNumberFormat="1" applyFont="1" applyFill="1" applyBorder="1" applyAlignment="1" applyProtection="1">
      <alignment horizontal="left" vertical="center" wrapText="1" indent="1"/>
    </xf>
    <xf numFmtId="164" fontId="12" fillId="10" borderId="17" xfId="3" applyNumberFormat="1" applyFont="1" applyFill="1" applyBorder="1" applyAlignment="1" applyProtection="1">
      <alignment horizontal="left" vertical="center" wrapText="1" indent="1"/>
    </xf>
    <xf numFmtId="164" fontId="12" fillId="9" borderId="17" xfId="3" applyNumberFormat="1" applyFont="1" applyFill="1" applyBorder="1" applyAlignment="1" applyProtection="1">
      <alignment horizontal="left" vertical="center" wrapText="1" indent="1"/>
    </xf>
    <xf numFmtId="164" fontId="12" fillId="7" borderId="8" xfId="3" applyNumberFormat="1" applyFont="1" applyFill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14" fontId="1" fillId="0" borderId="1" xfId="0" applyNumberFormat="1" applyFont="1" applyBorder="1" applyAlignment="1" applyProtection="1">
      <alignment horizontal="left" vertical="center" indent="1"/>
      <protection locked="0"/>
    </xf>
    <xf numFmtId="0" fontId="0" fillId="13" borderId="0" xfId="0" applyFill="1"/>
    <xf numFmtId="0" fontId="37" fillId="13" borderId="0" xfId="0" applyFont="1" applyFill="1" applyAlignment="1">
      <alignment vertical="center"/>
    </xf>
    <xf numFmtId="0" fontId="39" fillId="13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" xfId="0" applyFont="1" applyFill="1" applyBorder="1" applyAlignment="1">
      <alignment horizontal="left" vertical="center" wrapText="1" indent="1"/>
    </xf>
    <xf numFmtId="14" fontId="5" fillId="3" borderId="1" xfId="0" applyNumberFormat="1" applyFont="1" applyFill="1" applyBorder="1" applyAlignment="1">
      <alignment horizontal="left" vertical="center" indent="1"/>
    </xf>
    <xf numFmtId="0" fontId="29" fillId="3" borderId="2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 textRotation="90"/>
    </xf>
    <xf numFmtId="0" fontId="29" fillId="3" borderId="7" xfId="0" applyFont="1" applyFill="1" applyBorder="1" applyAlignment="1">
      <alignment horizontal="center" vertical="center" textRotation="90"/>
    </xf>
    <xf numFmtId="0" fontId="29" fillId="3" borderId="8" xfId="0" applyFont="1" applyFill="1" applyBorder="1" applyAlignment="1">
      <alignment horizontal="center" vertical="center" textRotation="90"/>
    </xf>
    <xf numFmtId="0" fontId="36" fillId="0" borderId="1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165" fontId="34" fillId="0" borderId="9" xfId="0" applyNumberFormat="1" applyFont="1" applyBorder="1" applyAlignment="1">
      <alignment horizontal="left" vertical="center" indent="1"/>
    </xf>
    <xf numFmtId="165" fontId="34" fillId="0" borderId="10" xfId="0" applyNumberFormat="1" applyFont="1" applyBorder="1" applyAlignment="1">
      <alignment horizontal="left" vertical="center" indent="1"/>
    </xf>
    <xf numFmtId="165" fontId="34" fillId="0" borderId="11" xfId="0" applyNumberFormat="1" applyFont="1" applyBorder="1" applyAlignment="1">
      <alignment horizontal="left" vertical="center" indent="1"/>
    </xf>
    <xf numFmtId="165" fontId="35" fillId="0" borderId="0" xfId="0" applyNumberFormat="1" applyFont="1" applyAlignment="1">
      <alignment horizontal="left" vertical="center" wrapText="1" indent="1"/>
    </xf>
    <xf numFmtId="165" fontId="35" fillId="0" borderId="13" xfId="0" applyNumberFormat="1" applyFont="1" applyBorder="1" applyAlignment="1">
      <alignment horizontal="left" vertical="center" wrapText="1" indent="1"/>
    </xf>
    <xf numFmtId="165" fontId="35" fillId="0" borderId="15" xfId="0" applyNumberFormat="1" applyFont="1" applyBorder="1" applyAlignment="1">
      <alignment horizontal="left" vertical="center" wrapText="1" indent="1"/>
    </xf>
    <xf numFmtId="165" fontId="35" fillId="0" borderId="16" xfId="0" applyNumberFormat="1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/>
    </xf>
    <xf numFmtId="0" fontId="0" fillId="2" borderId="0" xfId="0" applyFill="1"/>
    <xf numFmtId="0" fontId="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left" vertical="center" wrapText="1" indent="1"/>
    </xf>
  </cellXfs>
  <cellStyles count="5">
    <cellStyle name="Followed Hyperlink" xfId="2" builtinId="9" hidden="1"/>
    <cellStyle name="Hyperlink" xfId="1" builtinId="8"/>
    <cellStyle name="Normal" xfId="0" builtinId="0"/>
    <cellStyle name="Normal 2" xfId="4" xr:uid="{00000000-0005-0000-0000-000003000000}"/>
    <cellStyle name="Percent" xfId="3" builtinId="5"/>
  </cellStyles>
  <dxfs count="17">
    <dxf>
      <font>
        <color rgb="FFFC8602"/>
      </font>
    </dxf>
    <dxf>
      <font>
        <color rgb="FFFFC000"/>
      </font>
    </dxf>
    <dxf>
      <font>
        <color rgb="FF55B03E"/>
      </font>
    </dxf>
    <dxf>
      <font>
        <color rgb="FFF04F2E"/>
      </font>
    </dxf>
    <dxf>
      <font>
        <color theme="0"/>
      </font>
      <fill>
        <patternFill>
          <bgColor rgb="FFFF93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FFC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F04F2E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55B03E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C8604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1" tint="0.24994659260841701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C8602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F04F2E"/>
      <color rgb="FFFC8604"/>
      <color rgb="FF55B03E"/>
      <color rgb="FFF0462E"/>
      <color rgb="FFFC8602"/>
      <color rgb="FF6699CC"/>
      <color rgb="FFFF9300"/>
      <color rgb="FF95D486"/>
      <color rgb="FFFA462E"/>
      <color rgb="FF0562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04F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1D-4A61-A663-EEA8146B17C0}"/>
              </c:ext>
            </c:extLst>
          </c:dPt>
          <c:dPt>
            <c:idx val="1"/>
            <c:bubble3D val="0"/>
            <c:spPr>
              <a:solidFill>
                <a:srgbClr val="FC860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1D-4A61-A663-EEA8146B17C0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51D-4A61-A663-EEA8146B17C0}"/>
              </c:ext>
            </c:extLst>
          </c:dPt>
          <c:dPt>
            <c:idx val="3"/>
            <c:bubble3D val="0"/>
            <c:spPr>
              <a:solidFill>
                <a:srgbClr val="66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51D-4A61-A663-EEA8146B17C0}"/>
              </c:ext>
            </c:extLst>
          </c:dPt>
          <c:dPt>
            <c:idx val="4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F51D-4A61-A663-EEA8146B17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Rel!$D$6:$D$10</c:f>
              <c:strCache>
                <c:ptCount val="5"/>
                <c:pt idx="0">
                  <c:v>La máquina deja de funcionar</c:v>
                </c:pt>
                <c:pt idx="1">
                  <c:v>La máquina puede romper</c:v>
                </c:pt>
                <c:pt idx="2">
                  <c:v>la pérdida de la calidad del producto</c:v>
                </c:pt>
                <c:pt idx="3">
                  <c:v>Retraso en la producción</c:v>
                </c:pt>
                <c:pt idx="4">
                  <c:v>aumento de los costos</c:v>
                </c:pt>
              </c:strCache>
            </c:strRef>
          </c:cat>
          <c:val>
            <c:numRef>
              <c:f>Rel!$E$6:$E$10</c:f>
              <c:numCache>
                <c:formatCode>General</c:formatCode>
                <c:ptCount val="5"/>
                <c:pt idx="0">
                  <c:v>315</c:v>
                </c:pt>
                <c:pt idx="1">
                  <c:v>192</c:v>
                </c:pt>
                <c:pt idx="2">
                  <c:v>72</c:v>
                </c:pt>
                <c:pt idx="3">
                  <c:v>48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D-4A61-A663-EEA8146B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Rel_AC!$C$6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FC860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Rel_AC!$D$5:$O$5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Rel_AC!$D$6:$O$6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C-4A76-983A-D8298B097E5C}"/>
            </c:ext>
          </c:extLst>
        </c:ser>
        <c:ser>
          <c:idx val="1"/>
          <c:order val="1"/>
          <c:tx>
            <c:strRef>
              <c:f>Rel_AC!$C$7</c:f>
              <c:strCache>
                <c:ptCount val="1"/>
                <c:pt idx="0">
                  <c:v>terminado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Rel_AC!$D$5:$O$5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Rel_AC!$D$7:$O$7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C-4A76-983A-D8298B097E5C}"/>
            </c:ext>
          </c:extLst>
        </c:ser>
        <c:ser>
          <c:idx val="2"/>
          <c:order val="2"/>
          <c:tx>
            <c:strRef>
              <c:f>Rel_AC!$C$8</c:f>
              <c:strCache>
                <c:ptCount val="1"/>
                <c:pt idx="0">
                  <c:v>completado retardo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Rel_AC!$D$5:$O$5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Rel_AC!$D$8:$O$8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DC-4A76-983A-D8298B097E5C}"/>
            </c:ext>
          </c:extLst>
        </c:ser>
        <c:ser>
          <c:idx val="3"/>
          <c:order val="3"/>
          <c:tx>
            <c:strRef>
              <c:f>Rel_AC!$C$9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046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Rel_AC!$D$5:$O$5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Rel_AC!$D$9:$O$9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DC-4A76-983A-D8298B097E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2067605360"/>
        <c:axId val="-2066893808"/>
      </c:barChart>
      <c:catAx>
        <c:axId val="-206760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6893808"/>
        <c:crosses val="autoZero"/>
        <c:auto val="1"/>
        <c:lblAlgn val="ctr"/>
        <c:lblOffset val="100"/>
        <c:noMultiLvlLbl val="0"/>
      </c:catAx>
      <c:valAx>
        <c:axId val="-20668938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206760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Dash!$C$12</c:f>
          <c:strCache>
            <c:ptCount val="1"/>
            <c:pt idx="0">
              <c:v>bajo riesgo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55B03E"/>
              </a:solidFill>
            </a:ln>
            <a:effectLst/>
          </c:spPr>
          <c:invertIfNegative val="0"/>
          <c:dLbls>
            <c:delete val="1"/>
          </c:dLbls>
          <c:val>
            <c:numRef>
              <c:f>Dash!$E$13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E9-4816-B125-95447B8E37D2}"/>
            </c:ext>
          </c:extLst>
        </c:ser>
        <c:ser>
          <c:idx val="1"/>
          <c:order val="1"/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Dash!$A$12</c:f>
              <c:numCache>
                <c:formatCode>General</c:formatCode>
                <c:ptCount val="1"/>
              </c:numCache>
            </c:numRef>
          </c:cat>
          <c:val>
            <c:numRef>
              <c:f>Dash!$E$12</c:f>
              <c:numCache>
                <c:formatCode>0.0%</c:formatCode>
                <c:ptCount val="1"/>
                <c:pt idx="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9-4816-B125-95447B8E37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-2109494208"/>
        <c:axId val="-2068900496"/>
      </c:barChart>
      <c:catAx>
        <c:axId val="-210949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8900496"/>
        <c:crosses val="autoZero"/>
        <c:auto val="1"/>
        <c:lblAlgn val="ctr"/>
        <c:lblOffset val="100"/>
        <c:noMultiLvlLbl val="0"/>
      </c:catAx>
      <c:valAx>
        <c:axId val="-2068900496"/>
        <c:scaling>
          <c:orientation val="minMax"/>
          <c:max val="1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-2109494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Dash!$C$11</c:f>
          <c:strCache>
            <c:ptCount val="1"/>
            <c:pt idx="0">
              <c:v>riesgo moderado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FFC000"/>
              </a:solidFill>
            </a:ln>
            <a:effectLst/>
          </c:spPr>
          <c:invertIfNegative val="0"/>
          <c:dLbls>
            <c:delete val="1"/>
          </c:dLbls>
          <c:val>
            <c:numRef>
              <c:f>Dash!$E$13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6-46A0-97C5-790938E8CF4C}"/>
            </c:ext>
          </c:extLst>
        </c:ser>
        <c:ser>
          <c:idx val="1"/>
          <c:order val="1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Dash!$A$12</c:f>
              <c:numCache>
                <c:formatCode>General</c:formatCode>
                <c:ptCount val="1"/>
              </c:numCache>
            </c:numRef>
          </c:cat>
          <c:val>
            <c:numRef>
              <c:f>Dash!$E$11</c:f>
              <c:numCache>
                <c:formatCode>0.0%</c:formatCode>
                <c:ptCount val="1"/>
                <c:pt idx="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A6-46A0-97C5-790938E8CF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-2100380496"/>
        <c:axId val="2122267312"/>
      </c:barChart>
      <c:catAx>
        <c:axId val="-210038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2267312"/>
        <c:crosses val="autoZero"/>
        <c:auto val="1"/>
        <c:lblAlgn val="ctr"/>
        <c:lblOffset val="100"/>
        <c:noMultiLvlLbl val="0"/>
      </c:catAx>
      <c:valAx>
        <c:axId val="2122267312"/>
        <c:scaling>
          <c:orientation val="minMax"/>
          <c:max val="1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-210038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Dash!$C$10</c:f>
          <c:strCache>
            <c:ptCount val="1"/>
            <c:pt idx="0">
              <c:v>alto riesgo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FC8604"/>
              </a:solidFill>
            </a:ln>
            <a:effectLst/>
          </c:spPr>
          <c:invertIfNegative val="0"/>
          <c:dLbls>
            <c:delete val="1"/>
          </c:dLbls>
          <c:val>
            <c:numRef>
              <c:f>Dash!$E$13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6-4011-BADC-2434A6ECF55E}"/>
            </c:ext>
          </c:extLst>
        </c:ser>
        <c:ser>
          <c:idx val="1"/>
          <c:order val="1"/>
          <c:spPr>
            <a:solidFill>
              <a:srgbClr val="FC860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Dash!$A$12</c:f>
              <c:numCache>
                <c:formatCode>General</c:formatCode>
                <c:ptCount val="1"/>
              </c:numCache>
            </c:numRef>
          </c:cat>
          <c:val>
            <c:numRef>
              <c:f>Dash!$E$10</c:f>
              <c:numCache>
                <c:formatCode>0.0%</c:formatCode>
                <c:ptCount val="1"/>
                <c:pt idx="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6-4011-BADC-2434A6ECF5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-2100912112"/>
        <c:axId val="-2107395344"/>
      </c:barChart>
      <c:catAx>
        <c:axId val="-210091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7395344"/>
        <c:crosses val="autoZero"/>
        <c:auto val="1"/>
        <c:lblAlgn val="ctr"/>
        <c:lblOffset val="100"/>
        <c:noMultiLvlLbl val="0"/>
      </c:catAx>
      <c:valAx>
        <c:axId val="-2107395344"/>
        <c:scaling>
          <c:orientation val="minMax"/>
          <c:max val="1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-2100912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Dash!$C$9</c:f>
          <c:strCache>
            <c:ptCount val="1"/>
            <c:pt idx="0">
              <c:v>crítico de riesgo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rgbClr val="F04F2E"/>
              </a:solidFill>
            </a:ln>
            <a:effectLst/>
          </c:spPr>
          <c:invertIfNegative val="0"/>
          <c:dLbls>
            <c:delete val="1"/>
          </c:dLbls>
          <c:val>
            <c:numRef>
              <c:f>Dash!$E$13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B-4896-AFE9-C43066EFD18B}"/>
            </c:ext>
          </c:extLst>
        </c:ser>
        <c:ser>
          <c:idx val="1"/>
          <c:order val="1"/>
          <c:spPr>
            <a:solidFill>
              <a:srgbClr val="F04F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Dash!$A$12</c:f>
              <c:numCache>
                <c:formatCode>General</c:formatCode>
                <c:ptCount val="1"/>
              </c:numCache>
            </c:numRef>
          </c:cat>
          <c:val>
            <c:numRef>
              <c:f>Dash!$E$9</c:f>
              <c:numCache>
                <c:formatCode>0.0%</c:formatCode>
                <c:ptCount val="1"/>
                <c:pt idx="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B-4896-AFE9-C43066EFD1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110851984"/>
        <c:axId val="-2110293824"/>
      </c:barChart>
      <c:catAx>
        <c:axId val="211085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0293824"/>
        <c:crosses val="autoZero"/>
        <c:auto val="1"/>
        <c:lblAlgn val="ctr"/>
        <c:lblOffset val="100"/>
        <c:noMultiLvlLbl val="0"/>
      </c:catAx>
      <c:valAx>
        <c:axId val="-2110293824"/>
        <c:scaling>
          <c:orientation val="minMax"/>
          <c:max val="1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2110851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20" dropStyle="combo" dx="22" fmlaLink="Auxiliar!$C$2" fmlaRange="FMEA!$B$6:$B$55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FMEA!A1"/><Relationship Id="rId7" Type="http://schemas.openxmlformats.org/officeDocument/2006/relationships/hyperlink" Target="#INI!A1"/><Relationship Id="rId2" Type="http://schemas.openxmlformats.org/officeDocument/2006/relationships/hyperlink" Target="#Plano!A1"/><Relationship Id="rId1" Type="http://schemas.openxmlformats.org/officeDocument/2006/relationships/hyperlink" Target="#Dash!A1"/><Relationship Id="rId6" Type="http://schemas.openxmlformats.org/officeDocument/2006/relationships/hyperlink" Target="#Rel!A1"/><Relationship Id="rId5" Type="http://schemas.openxmlformats.org/officeDocument/2006/relationships/hyperlink" Target="#'Matriz de Prioridade'!A1"/><Relationship Id="rId4" Type="http://schemas.openxmlformats.org/officeDocument/2006/relationships/hyperlink" Target="#AC!A1"/><Relationship Id="rId9" Type="http://schemas.openxmlformats.org/officeDocument/2006/relationships/hyperlink" Target="https://es.luz.vc/p/hoja-calculo-analisis-modo-efecto-la-falla-amef-excel/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Plano!A1"/><Relationship Id="rId13" Type="http://schemas.openxmlformats.org/officeDocument/2006/relationships/image" Target="../media/image1.png"/><Relationship Id="rId3" Type="http://schemas.openxmlformats.org/officeDocument/2006/relationships/hyperlink" Target="#SUG!A1"/><Relationship Id="rId7" Type="http://schemas.openxmlformats.org/officeDocument/2006/relationships/hyperlink" Target="#Dash!A1"/><Relationship Id="rId12" Type="http://schemas.openxmlformats.org/officeDocument/2006/relationships/hyperlink" Target="#Rel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https://cursos.luz.vc/?utm_source=referral&amp;utm_medium=produtos&amp;utm_campaign=fmea4" TargetMode="External"/><Relationship Id="rId11" Type="http://schemas.openxmlformats.org/officeDocument/2006/relationships/hyperlink" Target="#'Matriz de Prioridade'!A1"/><Relationship Id="rId5" Type="http://schemas.openxmlformats.org/officeDocument/2006/relationships/hyperlink" Target="https://luz.vc/pacotes-de-planilhas/pacote-com-todas-as-planilhas-da-luz/?utm_source=referral&amp;utm_medium=produtos&amp;utm_campaign=fmea4" TargetMode="External"/><Relationship Id="rId10" Type="http://schemas.openxmlformats.org/officeDocument/2006/relationships/hyperlink" Target="#AC!A1"/><Relationship Id="rId4" Type="http://schemas.openxmlformats.org/officeDocument/2006/relationships/hyperlink" Target="#LUZ!A1"/><Relationship Id="rId9" Type="http://schemas.openxmlformats.org/officeDocument/2006/relationships/hyperlink" Target="#FMEA!A1"/><Relationship Id="rId14" Type="http://schemas.openxmlformats.org/officeDocument/2006/relationships/hyperlink" Target="https://es.luz.vc/p/hoja-calculo-flujo-caja-excel/" TargetMode="Externa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http://blog.luz.vc/?utm_source=referral&amp;utm_medium=produtos&amp;utm_campaign=fmea4" TargetMode="External"/><Relationship Id="rId13" Type="http://schemas.openxmlformats.org/officeDocument/2006/relationships/hyperlink" Target="#'Matriz de Prioridade'!A1"/><Relationship Id="rId3" Type="http://schemas.openxmlformats.org/officeDocument/2006/relationships/hyperlink" Target="#SUG!A1"/><Relationship Id="rId7" Type="http://schemas.openxmlformats.org/officeDocument/2006/relationships/hyperlink" Target="https://slidesprontos.com.br/?utm_source=referral&amp;utm_medium=produtos&amp;utm_campaign=fmea4" TargetMode="External"/><Relationship Id="rId12" Type="http://schemas.openxmlformats.org/officeDocument/2006/relationships/hyperlink" Target="#AC!A1"/><Relationship Id="rId2" Type="http://schemas.openxmlformats.org/officeDocument/2006/relationships/hyperlink" Target="#DUV!A1"/><Relationship Id="rId16" Type="http://schemas.openxmlformats.org/officeDocument/2006/relationships/hyperlink" Target="https://es.luz.vc/p/hoja-calculo-flujo-caja-excel/" TargetMode="External"/><Relationship Id="rId1" Type="http://schemas.openxmlformats.org/officeDocument/2006/relationships/hyperlink" Target="#INI!A1"/><Relationship Id="rId6" Type="http://schemas.openxmlformats.org/officeDocument/2006/relationships/hyperlink" Target="https://luz.vc/?utm_source=referral&amp;utm_medium=produtos&amp;utm_campaign=fmea4" TargetMode="External"/><Relationship Id="rId11" Type="http://schemas.openxmlformats.org/officeDocument/2006/relationships/hyperlink" Target="#FMEA!A1"/><Relationship Id="rId5" Type="http://schemas.openxmlformats.org/officeDocument/2006/relationships/hyperlink" Target="https://cursos.luz.vc/?utm_source=referral&amp;utm_medium=produtos&amp;utm_campaign=fmea4" TargetMode="External"/><Relationship Id="rId15" Type="http://schemas.openxmlformats.org/officeDocument/2006/relationships/image" Target="../media/image1.png"/><Relationship Id="rId10" Type="http://schemas.openxmlformats.org/officeDocument/2006/relationships/hyperlink" Target="#Plano!A1"/><Relationship Id="rId4" Type="http://schemas.openxmlformats.org/officeDocument/2006/relationships/hyperlink" Target="#LUZ!A1"/><Relationship Id="rId9" Type="http://schemas.openxmlformats.org/officeDocument/2006/relationships/hyperlink" Target="#Dash!A1"/><Relationship Id="rId14" Type="http://schemas.openxmlformats.org/officeDocument/2006/relationships/hyperlink" Target="#Rel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FMEA!A1"/><Relationship Id="rId7" Type="http://schemas.openxmlformats.org/officeDocument/2006/relationships/hyperlink" Target="#INI!A1"/><Relationship Id="rId2" Type="http://schemas.openxmlformats.org/officeDocument/2006/relationships/hyperlink" Target="#Plano!A1"/><Relationship Id="rId1" Type="http://schemas.openxmlformats.org/officeDocument/2006/relationships/hyperlink" Target="#Dash!A1"/><Relationship Id="rId6" Type="http://schemas.openxmlformats.org/officeDocument/2006/relationships/hyperlink" Target="#Rel!A1"/><Relationship Id="rId5" Type="http://schemas.openxmlformats.org/officeDocument/2006/relationships/hyperlink" Target="#'Matriz de Prioridade'!A1"/><Relationship Id="rId4" Type="http://schemas.openxmlformats.org/officeDocument/2006/relationships/hyperlink" Target="#AC!A1"/><Relationship Id="rId9" Type="http://schemas.openxmlformats.org/officeDocument/2006/relationships/hyperlink" Target="https://es.luz.vc/p/hoja-calculo-analisis-modo-efecto-la-falla-amef-excel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FMEA!A1"/><Relationship Id="rId7" Type="http://schemas.openxmlformats.org/officeDocument/2006/relationships/hyperlink" Target="#INI!A1"/><Relationship Id="rId2" Type="http://schemas.openxmlformats.org/officeDocument/2006/relationships/hyperlink" Target="#Plano!A1"/><Relationship Id="rId1" Type="http://schemas.openxmlformats.org/officeDocument/2006/relationships/hyperlink" Target="#Dash!A1"/><Relationship Id="rId6" Type="http://schemas.openxmlformats.org/officeDocument/2006/relationships/hyperlink" Target="#Rel!A1"/><Relationship Id="rId5" Type="http://schemas.openxmlformats.org/officeDocument/2006/relationships/hyperlink" Target="#'Matriz de Prioridade'!A1"/><Relationship Id="rId4" Type="http://schemas.openxmlformats.org/officeDocument/2006/relationships/hyperlink" Target="#AC!A1"/><Relationship Id="rId9" Type="http://schemas.openxmlformats.org/officeDocument/2006/relationships/hyperlink" Target="https://es.luz.vc/p/hoja-calculo-analisis-modo-efecto-la-falla-amef-excel/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hyperlink" Target="#FMEA!A1"/><Relationship Id="rId7" Type="http://schemas.openxmlformats.org/officeDocument/2006/relationships/hyperlink" Target="#INI!A1"/><Relationship Id="rId2" Type="http://schemas.openxmlformats.org/officeDocument/2006/relationships/hyperlink" Target="#Plano!A1"/><Relationship Id="rId1" Type="http://schemas.openxmlformats.org/officeDocument/2006/relationships/hyperlink" Target="#Dash!A1"/><Relationship Id="rId6" Type="http://schemas.openxmlformats.org/officeDocument/2006/relationships/hyperlink" Target="#Rel!A1"/><Relationship Id="rId5" Type="http://schemas.openxmlformats.org/officeDocument/2006/relationships/hyperlink" Target="#'Matriz de Prioridade'!A1"/><Relationship Id="rId4" Type="http://schemas.openxmlformats.org/officeDocument/2006/relationships/hyperlink" Target="#AC!A1"/><Relationship Id="rId9" Type="http://schemas.openxmlformats.org/officeDocument/2006/relationships/hyperlink" Target="https://es.luz.vc/p/hoja-calculo-analisis-modo-efecto-la-falla-amef-excel/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Dash!A1"/><Relationship Id="rId7" Type="http://schemas.openxmlformats.org/officeDocument/2006/relationships/hyperlink" Target="#'Matriz de Prioridade'!A1"/><Relationship Id="rId2" Type="http://schemas.openxmlformats.org/officeDocument/2006/relationships/hyperlink" Target="#Rel_AC!A1"/><Relationship Id="rId1" Type="http://schemas.openxmlformats.org/officeDocument/2006/relationships/hyperlink" Target="#Rel!A1"/><Relationship Id="rId6" Type="http://schemas.openxmlformats.org/officeDocument/2006/relationships/hyperlink" Target="#AC!A1"/><Relationship Id="rId11" Type="http://schemas.openxmlformats.org/officeDocument/2006/relationships/hyperlink" Target="https://es.luz.vc/p/hoja-calculo-analisis-modo-efecto-la-falla-amef-excel/" TargetMode="External"/><Relationship Id="rId5" Type="http://schemas.openxmlformats.org/officeDocument/2006/relationships/hyperlink" Target="#FMEA!A1"/><Relationship Id="rId10" Type="http://schemas.openxmlformats.org/officeDocument/2006/relationships/chart" Target="../charts/chart1.xml"/><Relationship Id="rId4" Type="http://schemas.openxmlformats.org/officeDocument/2006/relationships/hyperlink" Target="#Plano!A1"/><Relationship Id="rId9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hyperlink" Target="#Dash!A1"/><Relationship Id="rId7" Type="http://schemas.openxmlformats.org/officeDocument/2006/relationships/hyperlink" Target="#'Matriz de Prioridade'!A1"/><Relationship Id="rId2" Type="http://schemas.openxmlformats.org/officeDocument/2006/relationships/hyperlink" Target="#Rel_AC!A1"/><Relationship Id="rId1" Type="http://schemas.openxmlformats.org/officeDocument/2006/relationships/hyperlink" Target="#Rel!A1"/><Relationship Id="rId6" Type="http://schemas.openxmlformats.org/officeDocument/2006/relationships/hyperlink" Target="#AC!A1"/><Relationship Id="rId11" Type="http://schemas.openxmlformats.org/officeDocument/2006/relationships/hyperlink" Target="https://es.luz.vc/p/hoja-calculo-analisis-modo-efecto-la-falla-amef-excel/" TargetMode="External"/><Relationship Id="rId5" Type="http://schemas.openxmlformats.org/officeDocument/2006/relationships/hyperlink" Target="#FMEA!A1"/><Relationship Id="rId10" Type="http://schemas.openxmlformats.org/officeDocument/2006/relationships/chart" Target="../charts/chart2.xml"/><Relationship Id="rId4" Type="http://schemas.openxmlformats.org/officeDocument/2006/relationships/hyperlink" Target="#Plano!A1"/><Relationship Id="rId9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https://es.luz.vc/p/hoja-calculo-flujo-caja-excel/" TargetMode="External"/><Relationship Id="rId3" Type="http://schemas.openxmlformats.org/officeDocument/2006/relationships/hyperlink" Target="#FMEA!A1"/><Relationship Id="rId7" Type="http://schemas.openxmlformats.org/officeDocument/2006/relationships/hyperlink" Target="#INI!A1"/><Relationship Id="rId12" Type="http://schemas.openxmlformats.org/officeDocument/2006/relationships/chart" Target="../charts/chart6.xml"/><Relationship Id="rId2" Type="http://schemas.openxmlformats.org/officeDocument/2006/relationships/hyperlink" Target="#Plano!A1"/><Relationship Id="rId1" Type="http://schemas.openxmlformats.org/officeDocument/2006/relationships/hyperlink" Target="#Dash!A1"/><Relationship Id="rId6" Type="http://schemas.openxmlformats.org/officeDocument/2006/relationships/hyperlink" Target="#Rel!A1"/><Relationship Id="rId11" Type="http://schemas.openxmlformats.org/officeDocument/2006/relationships/chart" Target="../charts/chart5.xml"/><Relationship Id="rId5" Type="http://schemas.openxmlformats.org/officeDocument/2006/relationships/hyperlink" Target="#'Matriz de Prioridade'!A1"/><Relationship Id="rId10" Type="http://schemas.openxmlformats.org/officeDocument/2006/relationships/chart" Target="../charts/chart4.xml"/><Relationship Id="rId4" Type="http://schemas.openxmlformats.org/officeDocument/2006/relationships/hyperlink" Target="#AC!A1"/><Relationship Id="rId9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AC!A1"/><Relationship Id="rId3" Type="http://schemas.openxmlformats.org/officeDocument/2006/relationships/hyperlink" Target="#SUG!A1"/><Relationship Id="rId7" Type="http://schemas.openxmlformats.org/officeDocument/2006/relationships/hyperlink" Target="#FMEA!A1"/><Relationship Id="rId12" Type="http://schemas.openxmlformats.org/officeDocument/2006/relationships/hyperlink" Target="https://es.luz.vc/p/hoja-calculo-flujo-caja-excel/" TargetMode="External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Plano!A1"/><Relationship Id="rId11" Type="http://schemas.openxmlformats.org/officeDocument/2006/relationships/image" Target="../media/image1.png"/><Relationship Id="rId5" Type="http://schemas.openxmlformats.org/officeDocument/2006/relationships/hyperlink" Target="#Dash!A1"/><Relationship Id="rId10" Type="http://schemas.openxmlformats.org/officeDocument/2006/relationships/hyperlink" Target="#Rel!A1"/><Relationship Id="rId4" Type="http://schemas.openxmlformats.org/officeDocument/2006/relationships/hyperlink" Target="#LUZ!A1"/><Relationship Id="rId9" Type="http://schemas.openxmlformats.org/officeDocument/2006/relationships/hyperlink" Target="#'Matriz de Prioridade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AC!A1"/><Relationship Id="rId3" Type="http://schemas.openxmlformats.org/officeDocument/2006/relationships/hyperlink" Target="#SUG!A1"/><Relationship Id="rId7" Type="http://schemas.openxmlformats.org/officeDocument/2006/relationships/hyperlink" Target="#FMEA!A1"/><Relationship Id="rId12" Type="http://schemas.openxmlformats.org/officeDocument/2006/relationships/hyperlink" Target="https://es.luz.vc/p/hoja-calculo-flujo-caja-excel/" TargetMode="External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Plano!A1"/><Relationship Id="rId11" Type="http://schemas.openxmlformats.org/officeDocument/2006/relationships/image" Target="../media/image1.png"/><Relationship Id="rId5" Type="http://schemas.openxmlformats.org/officeDocument/2006/relationships/hyperlink" Target="#Dash!A1"/><Relationship Id="rId10" Type="http://schemas.openxmlformats.org/officeDocument/2006/relationships/hyperlink" Target="#Rel!A1"/><Relationship Id="rId4" Type="http://schemas.openxmlformats.org/officeDocument/2006/relationships/hyperlink" Target="#LUZ!A1"/><Relationship Id="rId9" Type="http://schemas.openxmlformats.org/officeDocument/2006/relationships/hyperlink" Target="#'Matriz de Prioridad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REGISTRO</a:t>
          </a:r>
        </a:p>
      </xdr:txBody>
    </xdr:sp>
    <xdr:clientData/>
  </xdr:twoCellAnchor>
  <xdr:twoCellAnchor editAs="absolute">
    <xdr:from>
      <xdr:col>3</xdr:col>
      <xdr:colOff>3608908</xdr:colOff>
      <xdr:row>0</xdr:row>
      <xdr:rowOff>0</xdr:rowOff>
    </xdr:from>
    <xdr:to>
      <xdr:col>3</xdr:col>
      <xdr:colOff>4650307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2296584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2</xdr:col>
      <xdr:colOff>2321982</xdr:colOff>
      <xdr:row>0</xdr:row>
      <xdr:rowOff>0</xdr:rowOff>
    </xdr:from>
    <xdr:to>
      <xdr:col>3</xdr:col>
      <xdr:colOff>454722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3</xdr:col>
      <xdr:colOff>452965</xdr:colOff>
      <xdr:row>0</xdr:row>
      <xdr:rowOff>0</xdr:rowOff>
    </xdr:from>
    <xdr:to>
      <xdr:col>3</xdr:col>
      <xdr:colOff>1504947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3</xdr:col>
      <xdr:colOff>1504948</xdr:colOff>
      <xdr:row>0</xdr:row>
      <xdr:rowOff>0</xdr:rowOff>
    </xdr:from>
    <xdr:to>
      <xdr:col>3</xdr:col>
      <xdr:colOff>2546347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3</xdr:col>
      <xdr:colOff>2567514</xdr:colOff>
      <xdr:row>0</xdr:row>
      <xdr:rowOff>0</xdr:rowOff>
    </xdr:from>
    <xdr:to>
      <xdr:col>3</xdr:col>
      <xdr:colOff>3608913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3</xdr:col>
      <xdr:colOff>4663013</xdr:colOff>
      <xdr:row>0</xdr:row>
      <xdr:rowOff>0</xdr:rowOff>
    </xdr:from>
    <xdr:to>
      <xdr:col>4</xdr:col>
      <xdr:colOff>25863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3</xdr:col>
      <xdr:colOff>1793875</xdr:colOff>
      <xdr:row>2</xdr:row>
      <xdr:rowOff>84666</xdr:rowOff>
    </xdr:from>
    <xdr:to>
      <xdr:col>3</xdr:col>
      <xdr:colOff>3663949</xdr:colOff>
      <xdr:row>2</xdr:row>
      <xdr:rowOff>449791</xdr:rowOff>
    </xdr:to>
    <xdr:sp macro="" textlink="">
      <xdr:nvSpPr>
        <xdr:cNvPr id="12" name="Retângulo: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7A2141E-13E4-4808-BF7C-BB3C27179B3F}"/>
            </a:ext>
          </a:extLst>
        </xdr:cNvPr>
        <xdr:cNvSpPr/>
      </xdr:nvSpPr>
      <xdr:spPr>
        <a:xfrm>
          <a:off x="4958292" y="963083"/>
          <a:ext cx="1870074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306921</xdr:colOff>
      <xdr:row>1</xdr:row>
      <xdr:rowOff>95250</xdr:rowOff>
    </xdr:from>
    <xdr:to>
      <xdr:col>3</xdr:col>
      <xdr:colOff>1555754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1570571</xdr:colOff>
      <xdr:row>1</xdr:row>
      <xdr:rowOff>88901</xdr:rowOff>
    </xdr:from>
    <xdr:to>
      <xdr:col>3</xdr:col>
      <xdr:colOff>3206750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3215221</xdr:colOff>
      <xdr:row>1</xdr:row>
      <xdr:rowOff>84666</xdr:rowOff>
    </xdr:from>
    <xdr:to>
      <xdr:col>4</xdr:col>
      <xdr:colOff>35983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42333</xdr:colOff>
      <xdr:row>1</xdr:row>
      <xdr:rowOff>84666</xdr:rowOff>
    </xdr:from>
    <xdr:to>
      <xdr:col>5</xdr:col>
      <xdr:colOff>503762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7063315" y="1718731"/>
          <a:ext cx="4536018" cy="1640417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09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09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09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pSpPr/>
      </xdr:nvGrpSpPr>
      <xdr:grpSpPr>
        <a:xfrm>
          <a:off x="7059082" y="3471332"/>
          <a:ext cx="4536018" cy="1648883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09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09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 editAs="absolute">
    <xdr:from>
      <xdr:col>4</xdr:col>
      <xdr:colOff>1164158</xdr:colOff>
      <xdr:row>0</xdr:row>
      <xdr:rowOff>0</xdr:rowOff>
    </xdr:from>
    <xdr:to>
      <xdr:col>5</xdr:col>
      <xdr:colOff>1030807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1767417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3</xdr:col>
      <xdr:colOff>1792815</xdr:colOff>
      <xdr:row>0</xdr:row>
      <xdr:rowOff>0</xdr:rowOff>
    </xdr:from>
    <xdr:to>
      <xdr:col>3</xdr:col>
      <xdr:colOff>2825389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3</xdr:col>
      <xdr:colOff>2823632</xdr:colOff>
      <xdr:row>0</xdr:row>
      <xdr:rowOff>0</xdr:rowOff>
    </xdr:from>
    <xdr:to>
      <xdr:col>3</xdr:col>
      <xdr:colOff>3875614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3</xdr:col>
      <xdr:colOff>3875615</xdr:colOff>
      <xdr:row>0</xdr:row>
      <xdr:rowOff>0</xdr:rowOff>
    </xdr:from>
    <xdr:to>
      <xdr:col>4</xdr:col>
      <xdr:colOff>101597</xdr:colOff>
      <xdr:row>1</xdr:row>
      <xdr:rowOff>2910</xdr:rowOff>
    </xdr:to>
    <xdr:sp macro="" textlink="">
      <xdr:nvSpPr>
        <xdr:cNvPr id="30" name="Retângulo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4</xdr:col>
      <xdr:colOff>122764</xdr:colOff>
      <xdr:row>0</xdr:row>
      <xdr:rowOff>0</xdr:rowOff>
    </xdr:from>
    <xdr:to>
      <xdr:col>4</xdr:col>
      <xdr:colOff>1164163</xdr:colOff>
      <xdr:row>1</xdr:row>
      <xdr:rowOff>2910</xdr:rowOff>
    </xdr:to>
    <xdr:sp macro="" textlink="">
      <xdr:nvSpPr>
        <xdr:cNvPr id="31" name="Retângulo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1043513</xdr:colOff>
      <xdr:row>0</xdr:row>
      <xdr:rowOff>0</xdr:rowOff>
    </xdr:from>
    <xdr:to>
      <xdr:col>5</xdr:col>
      <xdr:colOff>2079029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3</xdr:col>
      <xdr:colOff>338666</xdr:colOff>
      <xdr:row>0</xdr:row>
      <xdr:rowOff>423303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3</xdr:col>
      <xdr:colOff>4392082</xdr:colOff>
      <xdr:row>2</xdr:row>
      <xdr:rowOff>100542</xdr:rowOff>
    </xdr:from>
    <xdr:to>
      <xdr:col>5</xdr:col>
      <xdr:colOff>584728</xdr:colOff>
      <xdr:row>2</xdr:row>
      <xdr:rowOff>465667</xdr:rowOff>
    </xdr:to>
    <xdr:sp macro="" textlink="">
      <xdr:nvSpPr>
        <xdr:cNvPr id="35" name="Retângulo: Cantos Arredondados 3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3AC1FF7-846A-4804-9A70-BBF17396B7D9}"/>
            </a:ext>
          </a:extLst>
        </xdr:cNvPr>
        <xdr:cNvSpPr/>
      </xdr:nvSpPr>
      <xdr:spPr>
        <a:xfrm>
          <a:off x="5180541" y="978959"/>
          <a:ext cx="217752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381000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389471</xdr:colOff>
      <xdr:row>1</xdr:row>
      <xdr:rowOff>84666</xdr:rowOff>
    </xdr:from>
    <xdr:to>
      <xdr:col>3</xdr:col>
      <xdr:colOff>2025650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2032000</xdr:colOff>
      <xdr:row>1</xdr:row>
      <xdr:rowOff>84666</xdr:rowOff>
    </xdr:from>
    <xdr:to>
      <xdr:col>4</xdr:col>
      <xdr:colOff>1583262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>
    <xdr:from>
      <xdr:col>2</xdr:col>
      <xdr:colOff>3062818</xdr:colOff>
      <xdr:row>6</xdr:row>
      <xdr:rowOff>78318</xdr:rowOff>
    </xdr:from>
    <xdr:to>
      <xdr:col>4</xdr:col>
      <xdr:colOff>279400</xdr:colOff>
      <xdr:row>19</xdr:row>
      <xdr:rowOff>152401</xdr:rowOff>
    </xdr:to>
    <xdr:grpSp>
      <xdr:nvGrpSpPr>
        <xdr:cNvPr id="5" name="Agrupar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3333751" y="2364318"/>
          <a:ext cx="2652182" cy="2605616"/>
          <a:chOff x="3327401" y="1813985"/>
          <a:chExt cx="2656416" cy="2688166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0A00-00000E000000}"/>
              </a:ext>
            </a:extLst>
          </xdr:cNvPr>
          <xdr:cNvSpPr/>
        </xdr:nvSpPr>
        <xdr:spPr>
          <a:xfrm>
            <a:off x="3327401" y="1813985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16" name="Shape 2544">
            <a:extLst>
              <a:ext uri="{FF2B5EF4-FFF2-40B4-BE49-F238E27FC236}">
                <a16:creationId xmlns:a16="http://schemas.microsoft.com/office/drawing/2014/main" id="{00000000-0008-0000-0A00-000010000000}"/>
              </a:ext>
            </a:extLst>
          </xdr:cNvPr>
          <xdr:cNvSpPr/>
        </xdr:nvSpPr>
        <xdr:spPr>
          <a:xfrm>
            <a:off x="4027689" y="2854488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8836" y="8255"/>
                </a:moveTo>
                <a:lnTo>
                  <a:pt x="12837" y="10800"/>
                </a:lnTo>
                <a:lnTo>
                  <a:pt x="8836" y="13345"/>
                </a:lnTo>
                <a:cubicBezTo>
                  <a:pt x="8836" y="13345"/>
                  <a:pt x="8836" y="8255"/>
                  <a:pt x="8836" y="8255"/>
                </a:cubicBezTo>
                <a:close/>
                <a:moveTo>
                  <a:pt x="8345" y="14727"/>
                </a:moveTo>
                <a:cubicBezTo>
                  <a:pt x="8461" y="14727"/>
                  <a:pt x="8564" y="14681"/>
                  <a:pt x="8647" y="14614"/>
                </a:cubicBezTo>
                <a:lnTo>
                  <a:pt x="8652" y="14620"/>
                </a:lnTo>
                <a:lnTo>
                  <a:pt x="14052" y="11184"/>
                </a:lnTo>
                <a:lnTo>
                  <a:pt x="14047" y="11178"/>
                </a:lnTo>
                <a:cubicBezTo>
                  <a:pt x="14160" y="11088"/>
                  <a:pt x="14236" y="10955"/>
                  <a:pt x="14236" y="10800"/>
                </a:cubicBezTo>
                <a:cubicBezTo>
                  <a:pt x="14236" y="10645"/>
                  <a:pt x="14160" y="10512"/>
                  <a:pt x="14047" y="10422"/>
                </a:cubicBezTo>
                <a:lnTo>
                  <a:pt x="14052" y="10417"/>
                </a:lnTo>
                <a:lnTo>
                  <a:pt x="8652" y="6980"/>
                </a:lnTo>
                <a:lnTo>
                  <a:pt x="8647" y="6986"/>
                </a:lnTo>
                <a:cubicBezTo>
                  <a:pt x="8564" y="6919"/>
                  <a:pt x="8461" y="6873"/>
                  <a:pt x="8345" y="6873"/>
                </a:cubicBezTo>
                <a:cubicBezTo>
                  <a:pt x="8074" y="6873"/>
                  <a:pt x="7855" y="7093"/>
                  <a:pt x="7855" y="7364"/>
                </a:cubicBezTo>
                <a:lnTo>
                  <a:pt x="7855" y="14236"/>
                </a:lnTo>
                <a:cubicBezTo>
                  <a:pt x="7855" y="14507"/>
                  <a:pt x="8074" y="14727"/>
                  <a:pt x="8345" y="14727"/>
                </a:cubicBezTo>
                <a:moveTo>
                  <a:pt x="19636" y="18655"/>
                </a:moveTo>
                <a:lnTo>
                  <a:pt x="18655" y="18655"/>
                </a:lnTo>
                <a:lnTo>
                  <a:pt x="18655" y="19636"/>
                </a:lnTo>
                <a:lnTo>
                  <a:pt x="19636" y="19636"/>
                </a:lnTo>
                <a:cubicBezTo>
                  <a:pt x="19636" y="19636"/>
                  <a:pt x="19636" y="18655"/>
                  <a:pt x="19636" y="18655"/>
                </a:cubicBezTo>
                <a:close/>
                <a:moveTo>
                  <a:pt x="19636" y="14727"/>
                </a:moveTo>
                <a:lnTo>
                  <a:pt x="18655" y="14727"/>
                </a:lnTo>
                <a:lnTo>
                  <a:pt x="18655" y="15709"/>
                </a:lnTo>
                <a:lnTo>
                  <a:pt x="19636" y="15709"/>
                </a:lnTo>
                <a:cubicBezTo>
                  <a:pt x="19636" y="15709"/>
                  <a:pt x="19636" y="14727"/>
                  <a:pt x="19636" y="14727"/>
                </a:cubicBezTo>
                <a:close/>
                <a:moveTo>
                  <a:pt x="19636" y="12764"/>
                </a:moveTo>
                <a:lnTo>
                  <a:pt x="18655" y="12764"/>
                </a:lnTo>
                <a:lnTo>
                  <a:pt x="18655" y="13745"/>
                </a:lnTo>
                <a:lnTo>
                  <a:pt x="19636" y="13745"/>
                </a:lnTo>
                <a:cubicBezTo>
                  <a:pt x="19636" y="13745"/>
                  <a:pt x="19636" y="12764"/>
                  <a:pt x="19636" y="12764"/>
                </a:cubicBezTo>
                <a:close/>
                <a:moveTo>
                  <a:pt x="19636" y="16691"/>
                </a:moveTo>
                <a:lnTo>
                  <a:pt x="18655" y="16691"/>
                </a:lnTo>
                <a:lnTo>
                  <a:pt x="18655" y="17673"/>
                </a:lnTo>
                <a:lnTo>
                  <a:pt x="19636" y="17673"/>
                </a:lnTo>
                <a:cubicBezTo>
                  <a:pt x="19636" y="17673"/>
                  <a:pt x="19636" y="16691"/>
                  <a:pt x="19636" y="16691"/>
                </a:cubicBezTo>
                <a:close/>
                <a:moveTo>
                  <a:pt x="18655" y="2945"/>
                </a:moveTo>
                <a:lnTo>
                  <a:pt x="19636" y="2945"/>
                </a:lnTo>
                <a:lnTo>
                  <a:pt x="19636" y="1964"/>
                </a:lnTo>
                <a:lnTo>
                  <a:pt x="18655" y="1964"/>
                </a:lnTo>
                <a:cubicBezTo>
                  <a:pt x="18655" y="1964"/>
                  <a:pt x="18655" y="2945"/>
                  <a:pt x="18655" y="2945"/>
                </a:cubicBezTo>
                <a:close/>
                <a:moveTo>
                  <a:pt x="20618" y="10309"/>
                </a:moveTo>
                <a:lnTo>
                  <a:pt x="17673" y="10309"/>
                </a:lnTo>
                <a:lnTo>
                  <a:pt x="17673" y="982"/>
                </a:lnTo>
                <a:lnTo>
                  <a:pt x="19636" y="982"/>
                </a:lnTo>
                <a:cubicBezTo>
                  <a:pt x="20178" y="982"/>
                  <a:pt x="20618" y="1421"/>
                  <a:pt x="20618" y="1964"/>
                </a:cubicBezTo>
                <a:cubicBezTo>
                  <a:pt x="20618" y="1964"/>
                  <a:pt x="20618" y="10309"/>
                  <a:pt x="20618" y="10309"/>
                </a:cubicBezTo>
                <a:close/>
                <a:moveTo>
                  <a:pt x="20618" y="19636"/>
                </a:moveTo>
                <a:cubicBezTo>
                  <a:pt x="20618" y="20178"/>
                  <a:pt x="20178" y="20618"/>
                  <a:pt x="19636" y="20618"/>
                </a:cubicBezTo>
                <a:lnTo>
                  <a:pt x="17673" y="20618"/>
                </a:lnTo>
                <a:lnTo>
                  <a:pt x="17673" y="11291"/>
                </a:lnTo>
                <a:lnTo>
                  <a:pt x="20618" y="11291"/>
                </a:lnTo>
                <a:cubicBezTo>
                  <a:pt x="20618" y="11291"/>
                  <a:pt x="20618" y="19636"/>
                  <a:pt x="20618" y="19636"/>
                </a:cubicBezTo>
                <a:close/>
                <a:moveTo>
                  <a:pt x="16691" y="20618"/>
                </a:moveTo>
                <a:lnTo>
                  <a:pt x="4909" y="20618"/>
                </a:lnTo>
                <a:lnTo>
                  <a:pt x="4909" y="982"/>
                </a:lnTo>
                <a:lnTo>
                  <a:pt x="16691" y="982"/>
                </a:lnTo>
                <a:cubicBezTo>
                  <a:pt x="16691" y="982"/>
                  <a:pt x="16691" y="20618"/>
                  <a:pt x="16691" y="20618"/>
                </a:cubicBezTo>
                <a:close/>
                <a:moveTo>
                  <a:pt x="3927" y="10309"/>
                </a:moveTo>
                <a:lnTo>
                  <a:pt x="982" y="10309"/>
                </a:lnTo>
                <a:lnTo>
                  <a:pt x="982" y="1964"/>
                </a:lnTo>
                <a:cubicBezTo>
                  <a:pt x="982" y="1421"/>
                  <a:pt x="1422" y="982"/>
                  <a:pt x="1964" y="982"/>
                </a:cubicBezTo>
                <a:lnTo>
                  <a:pt x="3927" y="982"/>
                </a:lnTo>
                <a:cubicBezTo>
                  <a:pt x="3927" y="982"/>
                  <a:pt x="3927" y="10309"/>
                  <a:pt x="3927" y="10309"/>
                </a:cubicBezTo>
                <a:close/>
                <a:moveTo>
                  <a:pt x="3927" y="20618"/>
                </a:moveTo>
                <a:lnTo>
                  <a:pt x="1964" y="20618"/>
                </a:lnTo>
                <a:cubicBezTo>
                  <a:pt x="1422" y="20618"/>
                  <a:pt x="982" y="20178"/>
                  <a:pt x="982" y="19636"/>
                </a:cubicBezTo>
                <a:lnTo>
                  <a:pt x="982" y="11291"/>
                </a:lnTo>
                <a:lnTo>
                  <a:pt x="3927" y="11291"/>
                </a:lnTo>
                <a:cubicBezTo>
                  <a:pt x="3927" y="11291"/>
                  <a:pt x="3927" y="20618"/>
                  <a:pt x="3927" y="20618"/>
                </a:cubicBezTo>
                <a:close/>
                <a:moveTo>
                  <a:pt x="19636" y="0"/>
                </a:moveTo>
                <a:lnTo>
                  <a:pt x="1964" y="0"/>
                </a:lnTo>
                <a:cubicBezTo>
                  <a:pt x="879" y="0"/>
                  <a:pt x="0" y="879"/>
                  <a:pt x="0" y="1964"/>
                </a:cubicBezTo>
                <a:lnTo>
                  <a:pt x="0" y="19636"/>
                </a:lnTo>
                <a:cubicBezTo>
                  <a:pt x="0" y="20721"/>
                  <a:pt x="879" y="21600"/>
                  <a:pt x="1964" y="21600"/>
                </a:cubicBezTo>
                <a:lnTo>
                  <a:pt x="19636" y="21600"/>
                </a:lnTo>
                <a:cubicBezTo>
                  <a:pt x="20721" y="21600"/>
                  <a:pt x="21600" y="20721"/>
                  <a:pt x="21600" y="19636"/>
                </a:cubicBezTo>
                <a:lnTo>
                  <a:pt x="21600" y="1964"/>
                </a:lnTo>
                <a:cubicBezTo>
                  <a:pt x="21600" y="879"/>
                  <a:pt x="20721" y="0"/>
                  <a:pt x="19636" y="0"/>
                </a:cubicBezTo>
                <a:moveTo>
                  <a:pt x="18655" y="8836"/>
                </a:moveTo>
                <a:lnTo>
                  <a:pt x="19636" y="8836"/>
                </a:lnTo>
                <a:lnTo>
                  <a:pt x="19636" y="7855"/>
                </a:lnTo>
                <a:lnTo>
                  <a:pt x="18655" y="7855"/>
                </a:lnTo>
                <a:cubicBezTo>
                  <a:pt x="18655" y="7855"/>
                  <a:pt x="18655" y="8836"/>
                  <a:pt x="18655" y="8836"/>
                </a:cubicBezTo>
                <a:close/>
                <a:moveTo>
                  <a:pt x="18655" y="6873"/>
                </a:moveTo>
                <a:lnTo>
                  <a:pt x="19636" y="6873"/>
                </a:lnTo>
                <a:lnTo>
                  <a:pt x="19636" y="5891"/>
                </a:lnTo>
                <a:lnTo>
                  <a:pt x="18655" y="5891"/>
                </a:lnTo>
                <a:cubicBezTo>
                  <a:pt x="18655" y="5891"/>
                  <a:pt x="18655" y="6873"/>
                  <a:pt x="18655" y="6873"/>
                </a:cubicBezTo>
                <a:close/>
                <a:moveTo>
                  <a:pt x="18655" y="4909"/>
                </a:moveTo>
                <a:lnTo>
                  <a:pt x="19636" y="4909"/>
                </a:lnTo>
                <a:lnTo>
                  <a:pt x="19636" y="3927"/>
                </a:lnTo>
                <a:lnTo>
                  <a:pt x="18655" y="3927"/>
                </a:lnTo>
                <a:cubicBezTo>
                  <a:pt x="18655" y="3927"/>
                  <a:pt x="18655" y="4909"/>
                  <a:pt x="18655" y="4909"/>
                </a:cubicBezTo>
                <a:close/>
                <a:moveTo>
                  <a:pt x="1964" y="2945"/>
                </a:moveTo>
                <a:lnTo>
                  <a:pt x="2945" y="2945"/>
                </a:lnTo>
                <a:lnTo>
                  <a:pt x="2945" y="1964"/>
                </a:lnTo>
                <a:lnTo>
                  <a:pt x="1964" y="1964"/>
                </a:lnTo>
                <a:cubicBezTo>
                  <a:pt x="1964" y="1964"/>
                  <a:pt x="1964" y="2945"/>
                  <a:pt x="1964" y="2945"/>
                </a:cubicBezTo>
                <a:close/>
                <a:moveTo>
                  <a:pt x="1964" y="8836"/>
                </a:moveTo>
                <a:lnTo>
                  <a:pt x="2945" y="8836"/>
                </a:lnTo>
                <a:lnTo>
                  <a:pt x="2945" y="7855"/>
                </a:lnTo>
                <a:lnTo>
                  <a:pt x="1964" y="7855"/>
                </a:lnTo>
                <a:cubicBezTo>
                  <a:pt x="1964" y="7855"/>
                  <a:pt x="1964" y="8836"/>
                  <a:pt x="1964" y="8836"/>
                </a:cubicBezTo>
                <a:close/>
                <a:moveTo>
                  <a:pt x="2945" y="16691"/>
                </a:moveTo>
                <a:lnTo>
                  <a:pt x="1964" y="16691"/>
                </a:lnTo>
                <a:lnTo>
                  <a:pt x="1964" y="17673"/>
                </a:lnTo>
                <a:lnTo>
                  <a:pt x="2945" y="17673"/>
                </a:lnTo>
                <a:cubicBezTo>
                  <a:pt x="2945" y="17673"/>
                  <a:pt x="2945" y="16691"/>
                  <a:pt x="2945" y="16691"/>
                </a:cubicBezTo>
                <a:close/>
                <a:moveTo>
                  <a:pt x="2945" y="12764"/>
                </a:moveTo>
                <a:lnTo>
                  <a:pt x="1964" y="12764"/>
                </a:lnTo>
                <a:lnTo>
                  <a:pt x="1964" y="13745"/>
                </a:lnTo>
                <a:lnTo>
                  <a:pt x="2945" y="13745"/>
                </a:lnTo>
                <a:cubicBezTo>
                  <a:pt x="2945" y="13745"/>
                  <a:pt x="2945" y="12764"/>
                  <a:pt x="2945" y="12764"/>
                </a:cubicBezTo>
                <a:close/>
                <a:moveTo>
                  <a:pt x="2945" y="14727"/>
                </a:moveTo>
                <a:lnTo>
                  <a:pt x="1964" y="14727"/>
                </a:lnTo>
                <a:lnTo>
                  <a:pt x="1964" y="15709"/>
                </a:lnTo>
                <a:lnTo>
                  <a:pt x="2945" y="15709"/>
                </a:lnTo>
                <a:cubicBezTo>
                  <a:pt x="2945" y="15709"/>
                  <a:pt x="2945" y="14727"/>
                  <a:pt x="2945" y="14727"/>
                </a:cubicBezTo>
                <a:close/>
                <a:moveTo>
                  <a:pt x="2945" y="18655"/>
                </a:moveTo>
                <a:lnTo>
                  <a:pt x="1964" y="18655"/>
                </a:lnTo>
                <a:lnTo>
                  <a:pt x="1964" y="19636"/>
                </a:lnTo>
                <a:lnTo>
                  <a:pt x="2945" y="19636"/>
                </a:lnTo>
                <a:cubicBezTo>
                  <a:pt x="2945" y="19636"/>
                  <a:pt x="2945" y="18655"/>
                  <a:pt x="2945" y="18655"/>
                </a:cubicBezTo>
                <a:close/>
                <a:moveTo>
                  <a:pt x="1964" y="6873"/>
                </a:moveTo>
                <a:lnTo>
                  <a:pt x="2945" y="6873"/>
                </a:lnTo>
                <a:lnTo>
                  <a:pt x="2945" y="5891"/>
                </a:lnTo>
                <a:lnTo>
                  <a:pt x="1964" y="5891"/>
                </a:lnTo>
                <a:cubicBezTo>
                  <a:pt x="1964" y="5891"/>
                  <a:pt x="1964" y="6873"/>
                  <a:pt x="1964" y="6873"/>
                </a:cubicBezTo>
                <a:close/>
                <a:moveTo>
                  <a:pt x="1964" y="4909"/>
                </a:moveTo>
                <a:lnTo>
                  <a:pt x="2945" y="4909"/>
                </a:lnTo>
                <a:lnTo>
                  <a:pt x="2945" y="3927"/>
                </a:lnTo>
                <a:lnTo>
                  <a:pt x="1964" y="3927"/>
                </a:lnTo>
                <a:cubicBezTo>
                  <a:pt x="1964" y="3927"/>
                  <a:pt x="1964" y="4909"/>
                  <a:pt x="1964" y="4909"/>
                </a:cubicBezTo>
                <a:close/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2</xdr:col>
      <xdr:colOff>148168</xdr:colOff>
      <xdr:row>6</xdr:row>
      <xdr:rowOff>84668</xdr:rowOff>
    </xdr:from>
    <xdr:to>
      <xdr:col>2</xdr:col>
      <xdr:colOff>2804584</xdr:colOff>
      <xdr:row>19</xdr:row>
      <xdr:rowOff>158751</xdr:rowOff>
    </xdr:to>
    <xdr:grpSp>
      <xdr:nvGrpSpPr>
        <xdr:cNvPr id="7" name="Agrupar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pSpPr/>
      </xdr:nvGrpSpPr>
      <xdr:grpSpPr>
        <a:xfrm>
          <a:off x="419101" y="2370668"/>
          <a:ext cx="2656416" cy="2605616"/>
          <a:chOff x="412751" y="1820335"/>
          <a:chExt cx="2656416" cy="2688166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/>
        </xdr:nvSpPr>
        <xdr:spPr>
          <a:xfrm>
            <a:off x="412751" y="1820335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sp macro="" textlink="">
        <xdr:nvSpPr>
          <xdr:cNvPr id="17" name="Shape 2545">
            <a:extLst>
              <a:ext uri="{FF2B5EF4-FFF2-40B4-BE49-F238E27FC236}">
                <a16:creationId xmlns:a16="http://schemas.microsoft.com/office/drawing/2014/main" id="{00000000-0008-0000-0A00-000011000000}"/>
              </a:ext>
            </a:extLst>
          </xdr:cNvPr>
          <xdr:cNvSpPr/>
        </xdr:nvSpPr>
        <xdr:spPr>
          <a:xfrm>
            <a:off x="1111251" y="2865072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10800" y="20619"/>
                </a:moveTo>
                <a:cubicBezTo>
                  <a:pt x="5377" y="20619"/>
                  <a:pt x="982" y="16223"/>
                  <a:pt x="982" y="10800"/>
                </a:cubicBezTo>
                <a:cubicBezTo>
                  <a:pt x="982" y="5378"/>
                  <a:pt x="5377" y="982"/>
                  <a:pt x="10800" y="982"/>
                </a:cubicBezTo>
                <a:cubicBezTo>
                  <a:pt x="13336" y="982"/>
                  <a:pt x="15638" y="1950"/>
                  <a:pt x="17377" y="3529"/>
                </a:cubicBezTo>
                <a:lnTo>
                  <a:pt x="10453" y="10453"/>
                </a:lnTo>
                <a:cubicBezTo>
                  <a:pt x="10364" y="10542"/>
                  <a:pt x="10309" y="10665"/>
                  <a:pt x="10309" y="10800"/>
                </a:cubicBezTo>
                <a:cubicBezTo>
                  <a:pt x="10309" y="11072"/>
                  <a:pt x="10529" y="11291"/>
                  <a:pt x="10800" y="11291"/>
                </a:cubicBezTo>
                <a:lnTo>
                  <a:pt x="20594" y="11291"/>
                </a:lnTo>
                <a:cubicBezTo>
                  <a:pt x="20336" y="16484"/>
                  <a:pt x="16057" y="20619"/>
                  <a:pt x="10800" y="20619"/>
                </a:cubicBezTo>
                <a:moveTo>
                  <a:pt x="20594" y="10309"/>
                </a:moveTo>
                <a:lnTo>
                  <a:pt x="11985" y="10309"/>
                </a:lnTo>
                <a:lnTo>
                  <a:pt x="18071" y="4223"/>
                </a:lnTo>
                <a:cubicBezTo>
                  <a:pt x="19541" y="5852"/>
                  <a:pt x="20477" y="7971"/>
                  <a:pt x="20594" y="10309"/>
                </a:cubicBezTo>
                <a:moveTo>
                  <a:pt x="10800" y="0"/>
                </a:moveTo>
                <a:cubicBezTo>
                  <a:pt x="4836" y="0"/>
                  <a:pt x="0" y="4836"/>
                  <a:pt x="0" y="10800"/>
                </a:cubicBezTo>
                <a:cubicBezTo>
                  <a:pt x="0" y="16765"/>
                  <a:pt x="4836" y="21600"/>
                  <a:pt x="10800" y="21600"/>
                </a:cubicBezTo>
                <a:cubicBezTo>
                  <a:pt x="16764" y="21600"/>
                  <a:pt x="21600" y="16765"/>
                  <a:pt x="21600" y="10800"/>
                </a:cubicBezTo>
                <a:cubicBezTo>
                  <a:pt x="21600" y="4836"/>
                  <a:pt x="16764" y="0"/>
                  <a:pt x="10800" y="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4</xdr:col>
      <xdr:colOff>484718</xdr:colOff>
      <xdr:row>6</xdr:row>
      <xdr:rowOff>61384</xdr:rowOff>
    </xdr:from>
    <xdr:to>
      <xdr:col>5</xdr:col>
      <xdr:colOff>1056218</xdr:colOff>
      <xdr:row>19</xdr:row>
      <xdr:rowOff>135467</xdr:rowOff>
    </xdr:to>
    <xdr:grpSp>
      <xdr:nvGrpSpPr>
        <xdr:cNvPr id="4" name="Agrupar 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pSpPr/>
      </xdr:nvGrpSpPr>
      <xdr:grpSpPr>
        <a:xfrm>
          <a:off x="6191251" y="2347384"/>
          <a:ext cx="2654300" cy="2605616"/>
          <a:chOff x="6189135" y="1797051"/>
          <a:chExt cx="2656416" cy="2688166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A00-00000F000000}"/>
              </a:ext>
            </a:extLst>
          </xdr:cNvPr>
          <xdr:cNvSpPr/>
        </xdr:nvSpPr>
        <xdr:spPr>
          <a:xfrm>
            <a:off x="6189135" y="1797051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18" name="Shape 2562">
            <a:extLst>
              <a:ext uri="{FF2B5EF4-FFF2-40B4-BE49-F238E27FC236}">
                <a16:creationId xmlns:a16="http://schemas.microsoft.com/office/drawing/2014/main" id="{00000000-0008-0000-0A00-000012000000}"/>
              </a:ext>
            </a:extLst>
          </xdr:cNvPr>
          <xdr:cNvSpPr/>
        </xdr:nvSpPr>
        <xdr:spPr>
          <a:xfrm>
            <a:off x="6891210" y="2877043"/>
            <a:ext cx="1215624" cy="1215624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19636"/>
                </a:moveTo>
                <a:cubicBezTo>
                  <a:pt x="20618" y="20179"/>
                  <a:pt x="20178" y="20619"/>
                  <a:pt x="19636" y="20619"/>
                </a:cubicBezTo>
                <a:lnTo>
                  <a:pt x="1964" y="20619"/>
                </a:lnTo>
                <a:cubicBezTo>
                  <a:pt x="1421" y="20619"/>
                  <a:pt x="982" y="20179"/>
                  <a:pt x="982" y="19636"/>
                </a:cubicBezTo>
                <a:lnTo>
                  <a:pt x="982" y="1964"/>
                </a:lnTo>
                <a:cubicBezTo>
                  <a:pt x="982" y="1422"/>
                  <a:pt x="1421" y="982"/>
                  <a:pt x="1964" y="982"/>
                </a:cubicBezTo>
                <a:lnTo>
                  <a:pt x="19636" y="982"/>
                </a:lnTo>
                <a:cubicBezTo>
                  <a:pt x="20178" y="982"/>
                  <a:pt x="20618" y="1422"/>
                  <a:pt x="20618" y="1964"/>
                </a:cubicBezTo>
                <a:cubicBezTo>
                  <a:pt x="20618" y="1964"/>
                  <a:pt x="20618" y="19636"/>
                  <a:pt x="20618" y="19636"/>
                </a:cubicBezTo>
                <a:close/>
                <a:moveTo>
                  <a:pt x="19636" y="0"/>
                </a:moveTo>
                <a:lnTo>
                  <a:pt x="1964" y="0"/>
                </a:lnTo>
                <a:cubicBezTo>
                  <a:pt x="879" y="0"/>
                  <a:pt x="0" y="879"/>
                  <a:pt x="0" y="1964"/>
                </a:cubicBezTo>
                <a:lnTo>
                  <a:pt x="0" y="19636"/>
                </a:lnTo>
                <a:cubicBezTo>
                  <a:pt x="0" y="20721"/>
                  <a:pt x="879" y="21600"/>
                  <a:pt x="1964" y="21600"/>
                </a:cubicBezTo>
                <a:lnTo>
                  <a:pt x="19636" y="21600"/>
                </a:lnTo>
                <a:cubicBezTo>
                  <a:pt x="20721" y="21600"/>
                  <a:pt x="21600" y="20721"/>
                  <a:pt x="21600" y="19636"/>
                </a:cubicBezTo>
                <a:lnTo>
                  <a:pt x="21600" y="1964"/>
                </a:lnTo>
                <a:cubicBezTo>
                  <a:pt x="21600" y="879"/>
                  <a:pt x="20721" y="0"/>
                  <a:pt x="19636" y="0"/>
                </a:cubicBezTo>
                <a:moveTo>
                  <a:pt x="4294" y="17673"/>
                </a:moveTo>
                <a:lnTo>
                  <a:pt x="8376" y="10732"/>
                </a:lnTo>
                <a:lnTo>
                  <a:pt x="10838" y="14425"/>
                </a:lnTo>
                <a:cubicBezTo>
                  <a:pt x="10862" y="14484"/>
                  <a:pt x="10898" y="14536"/>
                  <a:pt x="10942" y="14581"/>
                </a:cubicBezTo>
                <a:lnTo>
                  <a:pt x="10944" y="14583"/>
                </a:lnTo>
                <a:cubicBezTo>
                  <a:pt x="11033" y="14673"/>
                  <a:pt x="11155" y="14727"/>
                  <a:pt x="11291" y="14727"/>
                </a:cubicBezTo>
                <a:cubicBezTo>
                  <a:pt x="11427" y="14727"/>
                  <a:pt x="11549" y="14673"/>
                  <a:pt x="11638" y="14583"/>
                </a:cubicBezTo>
                <a:lnTo>
                  <a:pt x="13686" y="12536"/>
                </a:lnTo>
                <a:lnTo>
                  <a:pt x="17242" y="17673"/>
                </a:lnTo>
                <a:cubicBezTo>
                  <a:pt x="17242" y="17673"/>
                  <a:pt x="4294" y="17673"/>
                  <a:pt x="4294" y="17673"/>
                </a:cubicBezTo>
                <a:close/>
                <a:moveTo>
                  <a:pt x="18620" y="17982"/>
                </a:moveTo>
                <a:lnTo>
                  <a:pt x="18617" y="17978"/>
                </a:lnTo>
                <a:cubicBezTo>
                  <a:pt x="18590" y="17913"/>
                  <a:pt x="18551" y="17858"/>
                  <a:pt x="18501" y="17810"/>
                </a:cubicBezTo>
                <a:lnTo>
                  <a:pt x="14201" y="11600"/>
                </a:lnTo>
                <a:lnTo>
                  <a:pt x="14200" y="11601"/>
                </a:lnTo>
                <a:cubicBezTo>
                  <a:pt x="14127" y="11420"/>
                  <a:pt x="13952" y="11291"/>
                  <a:pt x="13745" y="11291"/>
                </a:cubicBezTo>
                <a:cubicBezTo>
                  <a:pt x="13610" y="11291"/>
                  <a:pt x="13488" y="11346"/>
                  <a:pt x="13398" y="11435"/>
                </a:cubicBezTo>
                <a:lnTo>
                  <a:pt x="11360" y="13473"/>
                </a:lnTo>
                <a:lnTo>
                  <a:pt x="8798" y="9630"/>
                </a:lnTo>
                <a:cubicBezTo>
                  <a:pt x="8724" y="9453"/>
                  <a:pt x="8550" y="9327"/>
                  <a:pt x="8345" y="9327"/>
                </a:cubicBezTo>
                <a:cubicBezTo>
                  <a:pt x="8175" y="9327"/>
                  <a:pt x="8033" y="9420"/>
                  <a:pt x="7945" y="9551"/>
                </a:cubicBezTo>
                <a:lnTo>
                  <a:pt x="7937" y="9546"/>
                </a:lnTo>
                <a:lnTo>
                  <a:pt x="3028" y="17891"/>
                </a:lnTo>
                <a:lnTo>
                  <a:pt x="3036" y="17897"/>
                </a:lnTo>
                <a:cubicBezTo>
                  <a:pt x="2983" y="17974"/>
                  <a:pt x="2945" y="18063"/>
                  <a:pt x="2945" y="18164"/>
                </a:cubicBezTo>
                <a:cubicBezTo>
                  <a:pt x="2945" y="18435"/>
                  <a:pt x="3165" y="18655"/>
                  <a:pt x="3436" y="18655"/>
                </a:cubicBezTo>
                <a:lnTo>
                  <a:pt x="18164" y="18655"/>
                </a:lnTo>
                <a:cubicBezTo>
                  <a:pt x="18435" y="18655"/>
                  <a:pt x="18655" y="18435"/>
                  <a:pt x="18655" y="18164"/>
                </a:cubicBezTo>
                <a:cubicBezTo>
                  <a:pt x="18655" y="18099"/>
                  <a:pt x="18640" y="18039"/>
                  <a:pt x="18618" y="17983"/>
                </a:cubicBezTo>
                <a:cubicBezTo>
                  <a:pt x="18618" y="17983"/>
                  <a:pt x="18620" y="17982"/>
                  <a:pt x="18620" y="17982"/>
                </a:cubicBezTo>
                <a:close/>
                <a:moveTo>
                  <a:pt x="5400" y="3927"/>
                </a:moveTo>
                <a:cubicBezTo>
                  <a:pt x="6213" y="3927"/>
                  <a:pt x="6873" y="4587"/>
                  <a:pt x="6873" y="5400"/>
                </a:cubicBezTo>
                <a:cubicBezTo>
                  <a:pt x="6873" y="6214"/>
                  <a:pt x="6213" y="6873"/>
                  <a:pt x="5400" y="6873"/>
                </a:cubicBezTo>
                <a:cubicBezTo>
                  <a:pt x="4587" y="6873"/>
                  <a:pt x="3927" y="6214"/>
                  <a:pt x="3927" y="5400"/>
                </a:cubicBezTo>
                <a:cubicBezTo>
                  <a:pt x="3927" y="4587"/>
                  <a:pt x="4587" y="3927"/>
                  <a:pt x="5400" y="3927"/>
                </a:cubicBezTo>
                <a:moveTo>
                  <a:pt x="5400" y="7855"/>
                </a:moveTo>
                <a:cubicBezTo>
                  <a:pt x="6756" y="7855"/>
                  <a:pt x="7855" y="6756"/>
                  <a:pt x="7855" y="5400"/>
                </a:cubicBezTo>
                <a:cubicBezTo>
                  <a:pt x="7855" y="4045"/>
                  <a:pt x="6756" y="2945"/>
                  <a:pt x="5400" y="2945"/>
                </a:cubicBezTo>
                <a:cubicBezTo>
                  <a:pt x="4044" y="2945"/>
                  <a:pt x="2945" y="4045"/>
                  <a:pt x="2945" y="5400"/>
                </a:cubicBezTo>
                <a:cubicBezTo>
                  <a:pt x="2945" y="6756"/>
                  <a:pt x="4044" y="7855"/>
                  <a:pt x="5400" y="7855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5</xdr:col>
      <xdr:colOff>1280583</xdr:colOff>
      <xdr:row>6</xdr:row>
      <xdr:rowOff>63500</xdr:rowOff>
    </xdr:from>
    <xdr:to>
      <xdr:col>6</xdr:col>
      <xdr:colOff>1852082</xdr:colOff>
      <xdr:row>19</xdr:row>
      <xdr:rowOff>137583</xdr:rowOff>
    </xdr:to>
    <xdr:grpSp>
      <xdr:nvGrpSpPr>
        <xdr:cNvPr id="2" name="Agrupar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9069916" y="2349500"/>
          <a:ext cx="2654299" cy="2605616"/>
          <a:chOff x="9069916" y="1799167"/>
          <a:chExt cx="2656416" cy="2688166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0A00-000017000000}"/>
              </a:ext>
            </a:extLst>
          </xdr:cNvPr>
          <xdr:cNvSpPr/>
        </xdr:nvSpPr>
        <xdr:spPr>
          <a:xfrm>
            <a:off x="9069916" y="1799167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25" name="Shape 2598">
            <a:extLst>
              <a:ext uri="{FF2B5EF4-FFF2-40B4-BE49-F238E27FC236}">
                <a16:creationId xmlns:a16="http://schemas.microsoft.com/office/drawing/2014/main" id="{00000000-0008-0000-0A00-000019000000}"/>
              </a:ext>
            </a:extLst>
          </xdr:cNvPr>
          <xdr:cNvSpPr/>
        </xdr:nvSpPr>
        <xdr:spPr>
          <a:xfrm>
            <a:off x="9768416" y="2857499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6873" y="8400"/>
                </a:moveTo>
                <a:lnTo>
                  <a:pt x="10800" y="8400"/>
                </a:lnTo>
                <a:lnTo>
                  <a:pt x="10800" y="12001"/>
                </a:lnTo>
                <a:lnTo>
                  <a:pt x="6873" y="12001"/>
                </a:lnTo>
                <a:cubicBezTo>
                  <a:pt x="6873" y="12001"/>
                  <a:pt x="6873" y="8400"/>
                  <a:pt x="6873" y="8400"/>
                </a:cubicBezTo>
                <a:close/>
                <a:moveTo>
                  <a:pt x="6382" y="13200"/>
                </a:moveTo>
                <a:lnTo>
                  <a:pt x="11291" y="13200"/>
                </a:lnTo>
                <a:cubicBezTo>
                  <a:pt x="11562" y="13200"/>
                  <a:pt x="11782" y="12932"/>
                  <a:pt x="11782" y="12600"/>
                </a:cubicBezTo>
                <a:lnTo>
                  <a:pt x="11782" y="7800"/>
                </a:lnTo>
                <a:cubicBezTo>
                  <a:pt x="11782" y="7469"/>
                  <a:pt x="11562" y="7200"/>
                  <a:pt x="11291" y="7200"/>
                </a:cubicBezTo>
                <a:lnTo>
                  <a:pt x="6382" y="7200"/>
                </a:lnTo>
                <a:cubicBezTo>
                  <a:pt x="6111" y="7200"/>
                  <a:pt x="5891" y="7469"/>
                  <a:pt x="5891" y="7800"/>
                </a:cubicBezTo>
                <a:lnTo>
                  <a:pt x="5891" y="12600"/>
                </a:lnTo>
                <a:cubicBezTo>
                  <a:pt x="5891" y="12932"/>
                  <a:pt x="6111" y="13200"/>
                  <a:pt x="6382" y="13200"/>
                </a:cubicBezTo>
                <a:moveTo>
                  <a:pt x="6382" y="4800"/>
                </a:moveTo>
                <a:cubicBezTo>
                  <a:pt x="6653" y="4800"/>
                  <a:pt x="6873" y="4531"/>
                  <a:pt x="6873" y="4200"/>
                </a:cubicBezTo>
                <a:cubicBezTo>
                  <a:pt x="6873" y="3868"/>
                  <a:pt x="6653" y="3600"/>
                  <a:pt x="6382" y="3600"/>
                </a:cubicBezTo>
                <a:cubicBezTo>
                  <a:pt x="6111" y="3600"/>
                  <a:pt x="5891" y="3868"/>
                  <a:pt x="5891" y="4200"/>
                </a:cubicBezTo>
                <a:cubicBezTo>
                  <a:pt x="5891" y="4531"/>
                  <a:pt x="6111" y="4800"/>
                  <a:pt x="6382" y="4800"/>
                </a:cubicBezTo>
                <a:moveTo>
                  <a:pt x="20618" y="20400"/>
                </a:moveTo>
                <a:lnTo>
                  <a:pt x="2945" y="20400"/>
                </a:lnTo>
                <a:cubicBezTo>
                  <a:pt x="1861" y="20400"/>
                  <a:pt x="982" y="19325"/>
                  <a:pt x="982" y="18000"/>
                </a:cubicBezTo>
                <a:lnTo>
                  <a:pt x="982" y="4800"/>
                </a:lnTo>
                <a:lnTo>
                  <a:pt x="2945" y="4800"/>
                </a:lnTo>
                <a:lnTo>
                  <a:pt x="2945" y="17400"/>
                </a:lnTo>
                <a:cubicBezTo>
                  <a:pt x="2945" y="17732"/>
                  <a:pt x="3166" y="18000"/>
                  <a:pt x="3436" y="18000"/>
                </a:cubicBezTo>
                <a:cubicBezTo>
                  <a:pt x="3707" y="18000"/>
                  <a:pt x="3927" y="17732"/>
                  <a:pt x="3927" y="17400"/>
                </a:cubicBezTo>
                <a:lnTo>
                  <a:pt x="3927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0618" y="0"/>
                </a:moveTo>
                <a:lnTo>
                  <a:pt x="3927" y="0"/>
                </a:lnTo>
                <a:cubicBezTo>
                  <a:pt x="3385" y="0"/>
                  <a:pt x="2945" y="538"/>
                  <a:pt x="2945" y="1200"/>
                </a:cubicBezTo>
                <a:lnTo>
                  <a:pt x="2945" y="3600"/>
                </a:lnTo>
                <a:lnTo>
                  <a:pt x="982" y="3600"/>
                </a:lnTo>
                <a:cubicBezTo>
                  <a:pt x="440" y="3600"/>
                  <a:pt x="0" y="4138"/>
                  <a:pt x="0" y="4800"/>
                </a:cubicBezTo>
                <a:lnTo>
                  <a:pt x="0" y="18000"/>
                </a:lnTo>
                <a:cubicBezTo>
                  <a:pt x="0" y="19988"/>
                  <a:pt x="1319" y="21600"/>
                  <a:pt x="2945" y="21600"/>
                </a:cubicBezTo>
                <a:lnTo>
                  <a:pt x="20618" y="21600"/>
                </a:lnTo>
                <a:cubicBezTo>
                  <a:pt x="21160" y="21600"/>
                  <a:pt x="21600" y="21062"/>
                  <a:pt x="21600" y="20400"/>
                </a:cubicBezTo>
                <a:lnTo>
                  <a:pt x="21600" y="1200"/>
                </a:lnTo>
                <a:cubicBezTo>
                  <a:pt x="21600" y="538"/>
                  <a:pt x="21160" y="0"/>
                  <a:pt x="20618" y="0"/>
                </a:cubicBezTo>
                <a:moveTo>
                  <a:pt x="6382" y="18000"/>
                </a:moveTo>
                <a:lnTo>
                  <a:pt x="18164" y="18000"/>
                </a:lnTo>
                <a:cubicBezTo>
                  <a:pt x="18434" y="18000"/>
                  <a:pt x="18655" y="17732"/>
                  <a:pt x="18655" y="17400"/>
                </a:cubicBezTo>
                <a:cubicBezTo>
                  <a:pt x="18655" y="17068"/>
                  <a:pt x="18434" y="16801"/>
                  <a:pt x="18164" y="16801"/>
                </a:cubicBezTo>
                <a:lnTo>
                  <a:pt x="6382" y="16801"/>
                </a:lnTo>
                <a:cubicBezTo>
                  <a:pt x="6111" y="16801"/>
                  <a:pt x="5891" y="17068"/>
                  <a:pt x="5891" y="17400"/>
                </a:cubicBezTo>
                <a:cubicBezTo>
                  <a:pt x="5891" y="17732"/>
                  <a:pt x="6111" y="18000"/>
                  <a:pt x="6382" y="18000"/>
                </a:cubicBezTo>
                <a:moveTo>
                  <a:pt x="6382" y="15600"/>
                </a:moveTo>
                <a:lnTo>
                  <a:pt x="18164" y="15600"/>
                </a:lnTo>
                <a:cubicBezTo>
                  <a:pt x="18434" y="15600"/>
                  <a:pt x="18655" y="15332"/>
                  <a:pt x="18655" y="15000"/>
                </a:cubicBezTo>
                <a:cubicBezTo>
                  <a:pt x="18655" y="14668"/>
                  <a:pt x="18434" y="14401"/>
                  <a:pt x="18164" y="14401"/>
                </a:cubicBezTo>
                <a:lnTo>
                  <a:pt x="6382" y="14401"/>
                </a:lnTo>
                <a:cubicBezTo>
                  <a:pt x="6111" y="14401"/>
                  <a:pt x="5891" y="14668"/>
                  <a:pt x="5891" y="15000"/>
                </a:cubicBezTo>
                <a:cubicBezTo>
                  <a:pt x="5891" y="15332"/>
                  <a:pt x="6111" y="15600"/>
                  <a:pt x="6382" y="15600"/>
                </a:cubicBezTo>
                <a:moveTo>
                  <a:pt x="8345" y="4800"/>
                </a:moveTo>
                <a:cubicBezTo>
                  <a:pt x="8616" y="4800"/>
                  <a:pt x="8836" y="4531"/>
                  <a:pt x="8836" y="4200"/>
                </a:cubicBezTo>
                <a:cubicBezTo>
                  <a:pt x="8836" y="3868"/>
                  <a:pt x="8616" y="3600"/>
                  <a:pt x="8345" y="3600"/>
                </a:cubicBezTo>
                <a:cubicBezTo>
                  <a:pt x="8075" y="3600"/>
                  <a:pt x="7855" y="3868"/>
                  <a:pt x="7855" y="4200"/>
                </a:cubicBezTo>
                <a:cubicBezTo>
                  <a:pt x="7855" y="4531"/>
                  <a:pt x="8075" y="4800"/>
                  <a:pt x="8345" y="4800"/>
                </a:cubicBezTo>
                <a:moveTo>
                  <a:pt x="18164" y="7200"/>
                </a:moveTo>
                <a:lnTo>
                  <a:pt x="14236" y="7200"/>
                </a:lnTo>
                <a:cubicBezTo>
                  <a:pt x="13966" y="7200"/>
                  <a:pt x="13745" y="7469"/>
                  <a:pt x="13745" y="7800"/>
                </a:cubicBezTo>
                <a:cubicBezTo>
                  <a:pt x="13745" y="8132"/>
                  <a:pt x="13966" y="8400"/>
                  <a:pt x="14236" y="8400"/>
                </a:cubicBezTo>
                <a:lnTo>
                  <a:pt x="18164" y="8400"/>
                </a:lnTo>
                <a:cubicBezTo>
                  <a:pt x="18434" y="8400"/>
                  <a:pt x="18655" y="8132"/>
                  <a:pt x="18655" y="7800"/>
                </a:cubicBezTo>
                <a:cubicBezTo>
                  <a:pt x="18655" y="7469"/>
                  <a:pt x="18434" y="7200"/>
                  <a:pt x="18164" y="7200"/>
                </a:cubicBezTo>
                <a:moveTo>
                  <a:pt x="18164" y="12001"/>
                </a:moveTo>
                <a:lnTo>
                  <a:pt x="14236" y="12001"/>
                </a:lnTo>
                <a:cubicBezTo>
                  <a:pt x="13966" y="12001"/>
                  <a:pt x="13745" y="12268"/>
                  <a:pt x="13745" y="12600"/>
                </a:cubicBezTo>
                <a:cubicBezTo>
                  <a:pt x="13745" y="12932"/>
                  <a:pt x="13966" y="13200"/>
                  <a:pt x="14236" y="13200"/>
                </a:cubicBezTo>
                <a:lnTo>
                  <a:pt x="18164" y="13200"/>
                </a:lnTo>
                <a:cubicBezTo>
                  <a:pt x="18434" y="13200"/>
                  <a:pt x="18655" y="12932"/>
                  <a:pt x="18655" y="12600"/>
                </a:cubicBezTo>
                <a:cubicBezTo>
                  <a:pt x="18655" y="12268"/>
                  <a:pt x="18434" y="12001"/>
                  <a:pt x="18164" y="12001"/>
                </a:cubicBezTo>
                <a:moveTo>
                  <a:pt x="18164" y="9600"/>
                </a:moveTo>
                <a:lnTo>
                  <a:pt x="14236" y="9600"/>
                </a:lnTo>
                <a:cubicBezTo>
                  <a:pt x="13966" y="9600"/>
                  <a:pt x="13745" y="9869"/>
                  <a:pt x="13745" y="10200"/>
                </a:cubicBezTo>
                <a:cubicBezTo>
                  <a:pt x="13745" y="10532"/>
                  <a:pt x="13966" y="10800"/>
                  <a:pt x="14236" y="10800"/>
                </a:cubicBezTo>
                <a:lnTo>
                  <a:pt x="18164" y="10800"/>
                </a:lnTo>
                <a:cubicBezTo>
                  <a:pt x="18434" y="10800"/>
                  <a:pt x="18655" y="10532"/>
                  <a:pt x="18655" y="10200"/>
                </a:cubicBezTo>
                <a:cubicBezTo>
                  <a:pt x="18655" y="9869"/>
                  <a:pt x="18434" y="9600"/>
                  <a:pt x="18164" y="9600"/>
                </a:cubicBezTo>
                <a:moveTo>
                  <a:pt x="18164" y="4800"/>
                </a:moveTo>
                <a:cubicBezTo>
                  <a:pt x="18434" y="4800"/>
                  <a:pt x="18655" y="4531"/>
                  <a:pt x="18655" y="4200"/>
                </a:cubicBezTo>
                <a:cubicBezTo>
                  <a:pt x="18655" y="3868"/>
                  <a:pt x="18434" y="3600"/>
                  <a:pt x="18164" y="3600"/>
                </a:cubicBezTo>
                <a:cubicBezTo>
                  <a:pt x="17893" y="3600"/>
                  <a:pt x="17673" y="3868"/>
                  <a:pt x="17673" y="4200"/>
                </a:cubicBezTo>
                <a:cubicBezTo>
                  <a:pt x="17673" y="4531"/>
                  <a:pt x="17893" y="4800"/>
                  <a:pt x="18164" y="4800"/>
                </a:cubicBezTo>
                <a:moveTo>
                  <a:pt x="16200" y="4800"/>
                </a:moveTo>
                <a:cubicBezTo>
                  <a:pt x="16471" y="4800"/>
                  <a:pt x="16691" y="4531"/>
                  <a:pt x="16691" y="4200"/>
                </a:cubicBezTo>
                <a:cubicBezTo>
                  <a:pt x="16691" y="3868"/>
                  <a:pt x="16471" y="3600"/>
                  <a:pt x="16200" y="3600"/>
                </a:cubicBezTo>
                <a:cubicBezTo>
                  <a:pt x="15929" y="3600"/>
                  <a:pt x="15709" y="3868"/>
                  <a:pt x="15709" y="4200"/>
                </a:cubicBezTo>
                <a:cubicBezTo>
                  <a:pt x="15709" y="4531"/>
                  <a:pt x="15929" y="4800"/>
                  <a:pt x="16200" y="4800"/>
                </a:cubicBezTo>
                <a:moveTo>
                  <a:pt x="10309" y="4800"/>
                </a:moveTo>
                <a:lnTo>
                  <a:pt x="14236" y="4800"/>
                </a:lnTo>
                <a:cubicBezTo>
                  <a:pt x="14507" y="4800"/>
                  <a:pt x="14727" y="4531"/>
                  <a:pt x="14727" y="4200"/>
                </a:cubicBezTo>
                <a:cubicBezTo>
                  <a:pt x="14727" y="3868"/>
                  <a:pt x="14507" y="3600"/>
                  <a:pt x="14236" y="3600"/>
                </a:cubicBezTo>
                <a:lnTo>
                  <a:pt x="10309" y="3600"/>
                </a:lnTo>
                <a:cubicBezTo>
                  <a:pt x="10038" y="3600"/>
                  <a:pt x="9818" y="3868"/>
                  <a:pt x="9818" y="4200"/>
                </a:cubicBezTo>
                <a:cubicBezTo>
                  <a:pt x="9818" y="4531"/>
                  <a:pt x="10038" y="4800"/>
                  <a:pt x="10309" y="4800"/>
                </a:cubicBezTo>
              </a:path>
            </a:pathLst>
          </a:custGeom>
          <a:solidFill>
            <a:schemeClr val="bg1"/>
          </a:solidFill>
          <a:ln w="12700">
            <a:solidFill>
              <a:schemeClr val="bg1"/>
            </a:solidFill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 editAs="absolute">
    <xdr:from>
      <xdr:col>4</xdr:col>
      <xdr:colOff>1068908</xdr:colOff>
      <xdr:row>0</xdr:row>
      <xdr:rowOff>0</xdr:rowOff>
    </xdr:from>
    <xdr:to>
      <xdr:col>5</xdr:col>
      <xdr:colOff>25391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2296584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2</xdr:col>
      <xdr:colOff>2321982</xdr:colOff>
      <xdr:row>0</xdr:row>
      <xdr:rowOff>0</xdr:rowOff>
    </xdr:from>
    <xdr:to>
      <xdr:col>2</xdr:col>
      <xdr:colOff>3354556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2</xdr:col>
      <xdr:colOff>3352799</xdr:colOff>
      <xdr:row>0</xdr:row>
      <xdr:rowOff>0</xdr:rowOff>
    </xdr:from>
    <xdr:to>
      <xdr:col>3</xdr:col>
      <xdr:colOff>1049864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3</xdr:col>
      <xdr:colOff>1049865</xdr:colOff>
      <xdr:row>0</xdr:row>
      <xdr:rowOff>0</xdr:rowOff>
    </xdr:from>
    <xdr:to>
      <xdr:col>4</xdr:col>
      <xdr:colOff>6347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4</xdr:col>
      <xdr:colOff>27514</xdr:colOff>
      <xdr:row>0</xdr:row>
      <xdr:rowOff>0</xdr:rowOff>
    </xdr:from>
    <xdr:to>
      <xdr:col>4</xdr:col>
      <xdr:colOff>1068913</xdr:colOff>
      <xdr:row>1</xdr:row>
      <xdr:rowOff>2910</xdr:rowOff>
    </xdr:to>
    <xdr:sp macro="" textlink="">
      <xdr:nvSpPr>
        <xdr:cNvPr id="26" name="Retângulo 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38097</xdr:colOff>
      <xdr:row>0</xdr:row>
      <xdr:rowOff>0</xdr:rowOff>
    </xdr:from>
    <xdr:to>
      <xdr:col>5</xdr:col>
      <xdr:colOff>1073613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3</xdr:col>
      <xdr:colOff>1449917</xdr:colOff>
      <xdr:row>2</xdr:row>
      <xdr:rowOff>100541</xdr:rowOff>
    </xdr:from>
    <xdr:to>
      <xdr:col>4</xdr:col>
      <xdr:colOff>1547812</xdr:colOff>
      <xdr:row>2</xdr:row>
      <xdr:rowOff>465666</xdr:rowOff>
    </xdr:to>
    <xdr:sp macro="" textlink="">
      <xdr:nvSpPr>
        <xdr:cNvPr id="30" name="Retângulo: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61D85EF-8040-425A-A9DD-05FE9730852B}"/>
            </a:ext>
          </a:extLst>
        </xdr:cNvPr>
        <xdr:cNvSpPr/>
      </xdr:nvSpPr>
      <xdr:spPr>
        <a:xfrm>
          <a:off x="5074709" y="978958"/>
          <a:ext cx="217752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518588</xdr:colOff>
      <xdr:row>1</xdr:row>
      <xdr:rowOff>95250</xdr:rowOff>
    </xdr:from>
    <xdr:to>
      <xdr:col>4</xdr:col>
      <xdr:colOff>306917</xdr:colOff>
      <xdr:row>2</xdr:row>
      <xdr:rowOff>13567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00671" y="592667"/>
          <a:ext cx="184149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FALLA, EFECTOS Y ACCIONES</a:t>
          </a:r>
        </a:p>
      </xdr:txBody>
    </xdr:sp>
    <xdr:clientData/>
  </xdr:twoCellAnchor>
  <xdr:twoCellAnchor editAs="absolute">
    <xdr:from>
      <xdr:col>7</xdr:col>
      <xdr:colOff>52908</xdr:colOff>
      <xdr:row>0</xdr:row>
      <xdr:rowOff>0</xdr:rowOff>
    </xdr:from>
    <xdr:to>
      <xdr:col>8</xdr:col>
      <xdr:colOff>88891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3</xdr:col>
      <xdr:colOff>825499</xdr:colOff>
      <xdr:row>0</xdr:row>
      <xdr:rowOff>0</xdr:rowOff>
    </xdr:from>
    <xdr:to>
      <xdr:col>3</xdr:col>
      <xdr:colOff>1979084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3</xdr:col>
      <xdr:colOff>2004482</xdr:colOff>
      <xdr:row>0</xdr:row>
      <xdr:rowOff>0</xdr:rowOff>
    </xdr:from>
    <xdr:to>
      <xdr:col>4</xdr:col>
      <xdr:colOff>983889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4</xdr:col>
      <xdr:colOff>982132</xdr:colOff>
      <xdr:row>0</xdr:row>
      <xdr:rowOff>0</xdr:rowOff>
    </xdr:from>
    <xdr:to>
      <xdr:col>4</xdr:col>
      <xdr:colOff>2034114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4</xdr:col>
      <xdr:colOff>2034115</xdr:colOff>
      <xdr:row>0</xdr:row>
      <xdr:rowOff>0</xdr:rowOff>
    </xdr:from>
    <xdr:to>
      <xdr:col>5</xdr:col>
      <xdr:colOff>969431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5</xdr:col>
      <xdr:colOff>990598</xdr:colOff>
      <xdr:row>0</xdr:row>
      <xdr:rowOff>0</xdr:rowOff>
    </xdr:from>
    <xdr:to>
      <xdr:col>7</xdr:col>
      <xdr:colOff>52913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101597</xdr:colOff>
      <xdr:row>0</xdr:row>
      <xdr:rowOff>0</xdr:rowOff>
    </xdr:from>
    <xdr:to>
      <xdr:col>8</xdr:col>
      <xdr:colOff>1137113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3</xdr:col>
      <xdr:colOff>550333</xdr:colOff>
      <xdr:row>0</xdr:row>
      <xdr:rowOff>423303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5</xdr:col>
      <xdr:colOff>264583</xdr:colOff>
      <xdr:row>2</xdr:row>
      <xdr:rowOff>68791</xdr:rowOff>
    </xdr:from>
    <xdr:to>
      <xdr:col>7</xdr:col>
      <xdr:colOff>139170</xdr:colOff>
      <xdr:row>2</xdr:row>
      <xdr:rowOff>433916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16D845F-861F-442D-93B5-97502D848CD1}"/>
            </a:ext>
          </a:extLst>
        </xdr:cNvPr>
        <xdr:cNvSpPr/>
      </xdr:nvSpPr>
      <xdr:spPr>
        <a:xfrm>
          <a:off x="5021792" y="947208"/>
          <a:ext cx="185367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02788" y="590550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CONTROL</a:t>
          </a:r>
        </a:p>
      </xdr:txBody>
    </xdr:sp>
    <xdr:clientData/>
  </xdr:twoCellAnchor>
  <xdr:twoCellAnchor editAs="absolute">
    <xdr:from>
      <xdr:col>5</xdr:col>
      <xdr:colOff>264575</xdr:colOff>
      <xdr:row>0</xdr:row>
      <xdr:rowOff>0</xdr:rowOff>
    </xdr:from>
    <xdr:to>
      <xdr:col>6</xdr:col>
      <xdr:colOff>385224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2296584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2</xdr:col>
      <xdr:colOff>2321982</xdr:colOff>
      <xdr:row>0</xdr:row>
      <xdr:rowOff>0</xdr:rowOff>
    </xdr:from>
    <xdr:to>
      <xdr:col>3</xdr:col>
      <xdr:colOff>549972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3</xdr:col>
      <xdr:colOff>548215</xdr:colOff>
      <xdr:row>0</xdr:row>
      <xdr:rowOff>0</xdr:rowOff>
    </xdr:from>
    <xdr:to>
      <xdr:col>3</xdr:col>
      <xdr:colOff>1600197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3</xdr:col>
      <xdr:colOff>1600198</xdr:colOff>
      <xdr:row>0</xdr:row>
      <xdr:rowOff>0</xdr:rowOff>
    </xdr:from>
    <xdr:to>
      <xdr:col>4</xdr:col>
      <xdr:colOff>122764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4</xdr:col>
      <xdr:colOff>143931</xdr:colOff>
      <xdr:row>0</xdr:row>
      <xdr:rowOff>0</xdr:rowOff>
    </xdr:from>
    <xdr:to>
      <xdr:col>5</xdr:col>
      <xdr:colOff>264580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397930</xdr:colOff>
      <xdr:row>0</xdr:row>
      <xdr:rowOff>0</xdr:rowOff>
    </xdr:from>
    <xdr:to>
      <xdr:col>7</xdr:col>
      <xdr:colOff>512696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3</xdr:col>
      <xdr:colOff>2418291</xdr:colOff>
      <xdr:row>2</xdr:row>
      <xdr:rowOff>84666</xdr:rowOff>
    </xdr:from>
    <xdr:to>
      <xdr:col>5</xdr:col>
      <xdr:colOff>928157</xdr:colOff>
      <xdr:row>2</xdr:row>
      <xdr:rowOff>449791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DB09082-9791-4393-96E7-7884CEC897FA}"/>
            </a:ext>
          </a:extLst>
        </xdr:cNvPr>
        <xdr:cNvSpPr/>
      </xdr:nvSpPr>
      <xdr:spPr>
        <a:xfrm>
          <a:off x="5482167" y="963083"/>
          <a:ext cx="195474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359838</xdr:colOff>
      <xdr:row>1</xdr:row>
      <xdr:rowOff>95250</xdr:rowOff>
    </xdr:from>
    <xdr:to>
      <xdr:col>5</xdr:col>
      <xdr:colOff>275171</xdr:colOff>
      <xdr:row>2</xdr:row>
      <xdr:rowOff>13567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02788" y="590550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MATRIZ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480060</xdr:colOff>
          <xdr:row>4</xdr:row>
          <xdr:rowOff>60960</xdr:rowOff>
        </xdr:from>
        <xdr:to>
          <xdr:col>9</xdr:col>
          <xdr:colOff>594360</xdr:colOff>
          <xdr:row>4</xdr:row>
          <xdr:rowOff>327660</xdr:rowOff>
        </xdr:to>
        <xdr:sp macro="" textlink="">
          <xdr:nvSpPr>
            <xdr:cNvPr id="4097" name="Drop-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12</xdr:col>
      <xdr:colOff>402158</xdr:colOff>
      <xdr:row>0</xdr:row>
      <xdr:rowOff>0</xdr:rowOff>
    </xdr:from>
    <xdr:to>
      <xdr:col>14</xdr:col>
      <xdr:colOff>215891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3</xdr:col>
      <xdr:colOff>666749</xdr:colOff>
      <xdr:row>0</xdr:row>
      <xdr:rowOff>0</xdr:rowOff>
    </xdr:from>
    <xdr:to>
      <xdr:col>5</xdr:col>
      <xdr:colOff>486834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5</xdr:col>
      <xdr:colOff>512232</xdr:colOff>
      <xdr:row>0</xdr:row>
      <xdr:rowOff>0</xdr:rowOff>
    </xdr:from>
    <xdr:to>
      <xdr:col>7</xdr:col>
      <xdr:colOff>317139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7</xdr:col>
      <xdr:colOff>315382</xdr:colOff>
      <xdr:row>0</xdr:row>
      <xdr:rowOff>0</xdr:rowOff>
    </xdr:from>
    <xdr:to>
      <xdr:col>9</xdr:col>
      <xdr:colOff>139697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9</xdr:col>
      <xdr:colOff>139698</xdr:colOff>
      <xdr:row>0</xdr:row>
      <xdr:rowOff>0</xdr:rowOff>
    </xdr:from>
    <xdr:to>
      <xdr:col>10</xdr:col>
      <xdr:colOff>567264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10</xdr:col>
      <xdr:colOff>588431</xdr:colOff>
      <xdr:row>0</xdr:row>
      <xdr:rowOff>0</xdr:rowOff>
    </xdr:from>
    <xdr:to>
      <xdr:col>12</xdr:col>
      <xdr:colOff>402163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14</xdr:col>
      <xdr:colOff>228597</xdr:colOff>
      <xdr:row>0</xdr:row>
      <xdr:rowOff>0</xdr:rowOff>
    </xdr:from>
    <xdr:to>
      <xdr:col>15</xdr:col>
      <xdr:colOff>449196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3</xdr:col>
      <xdr:colOff>391583</xdr:colOff>
      <xdr:row>0</xdr:row>
      <xdr:rowOff>423303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9</xdr:col>
      <xdr:colOff>528638</xdr:colOff>
      <xdr:row>2</xdr:row>
      <xdr:rowOff>56091</xdr:rowOff>
    </xdr:from>
    <xdr:to>
      <xdr:col>12</xdr:col>
      <xdr:colOff>485775</xdr:colOff>
      <xdr:row>2</xdr:row>
      <xdr:rowOff>421216</xdr:rowOff>
    </xdr:to>
    <xdr:sp macro="" textlink="">
      <xdr:nvSpPr>
        <xdr:cNvPr id="12" name="Retângulo: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B769040-AB8A-4F06-8413-D4F318DD1C1E}"/>
            </a:ext>
          </a:extLst>
        </xdr:cNvPr>
        <xdr:cNvSpPr/>
      </xdr:nvSpPr>
      <xdr:spPr>
        <a:xfrm>
          <a:off x="5024438" y="932391"/>
          <a:ext cx="1785937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84671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02788" y="590550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AMEF</a:t>
          </a:r>
        </a:p>
      </xdr:txBody>
    </xdr:sp>
    <xdr:clientData/>
  </xdr:twoCellAnchor>
  <xdr:twoCellAnchor editAs="absolute">
    <xdr:from>
      <xdr:col>3</xdr:col>
      <xdr:colOff>107955</xdr:colOff>
      <xdr:row>1</xdr:row>
      <xdr:rowOff>93133</xdr:rowOff>
    </xdr:from>
    <xdr:to>
      <xdr:col>3</xdr:col>
      <xdr:colOff>1524000</xdr:colOff>
      <xdr:row>2</xdr:row>
      <xdr:rowOff>11450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372788" y="590550"/>
          <a:ext cx="1416045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ACCIONES CORRECTIVAS</a:t>
          </a:r>
        </a:p>
      </xdr:txBody>
    </xdr:sp>
    <xdr:clientData/>
  </xdr:twoCellAnchor>
  <xdr:twoCellAnchor editAs="absolute">
    <xdr:from>
      <xdr:col>5</xdr:col>
      <xdr:colOff>1026575</xdr:colOff>
      <xdr:row>0</xdr:row>
      <xdr:rowOff>0</xdr:rowOff>
    </xdr:from>
    <xdr:to>
      <xdr:col>6</xdr:col>
      <xdr:colOff>67724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296334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3</xdr:col>
      <xdr:colOff>321732</xdr:colOff>
      <xdr:row>0</xdr:row>
      <xdr:rowOff>0</xdr:rowOff>
    </xdr:from>
    <xdr:to>
      <xdr:col>3</xdr:col>
      <xdr:colOff>1354306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3</xdr:col>
      <xdr:colOff>1352549</xdr:colOff>
      <xdr:row>0</xdr:row>
      <xdr:rowOff>0</xdr:rowOff>
    </xdr:from>
    <xdr:to>
      <xdr:col>4</xdr:col>
      <xdr:colOff>404281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4</xdr:col>
      <xdr:colOff>404282</xdr:colOff>
      <xdr:row>0</xdr:row>
      <xdr:rowOff>0</xdr:rowOff>
    </xdr:from>
    <xdr:to>
      <xdr:col>4</xdr:col>
      <xdr:colOff>1445681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4</xdr:col>
      <xdr:colOff>1466848</xdr:colOff>
      <xdr:row>0</xdr:row>
      <xdr:rowOff>0</xdr:rowOff>
    </xdr:from>
    <xdr:to>
      <xdr:col>5</xdr:col>
      <xdr:colOff>1026580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6</xdr:col>
      <xdr:colOff>80430</xdr:colOff>
      <xdr:row>0</xdr:row>
      <xdr:rowOff>0</xdr:rowOff>
    </xdr:from>
    <xdr:to>
      <xdr:col>7</xdr:col>
      <xdr:colOff>110529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6</xdr:col>
      <xdr:colOff>116417</xdr:colOff>
      <xdr:row>4</xdr:row>
      <xdr:rowOff>14815</xdr:rowOff>
    </xdr:from>
    <xdr:to>
      <xdr:col>9</xdr:col>
      <xdr:colOff>1312334</xdr:colOff>
      <xdr:row>9</xdr:row>
      <xdr:rowOff>613833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719666</xdr:colOff>
      <xdr:row>2</xdr:row>
      <xdr:rowOff>84666</xdr:rowOff>
    </xdr:from>
    <xdr:to>
      <xdr:col>5</xdr:col>
      <xdr:colOff>1042457</xdr:colOff>
      <xdr:row>2</xdr:row>
      <xdr:rowOff>449791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AEF0778-D2D1-4EA9-A6E3-01113DCA927C}"/>
            </a:ext>
          </a:extLst>
        </xdr:cNvPr>
        <xdr:cNvSpPr/>
      </xdr:nvSpPr>
      <xdr:spPr>
        <a:xfrm>
          <a:off x="4979458" y="963083"/>
          <a:ext cx="1793875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264587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02788" y="590550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3</xdr:col>
      <xdr:colOff>287871</xdr:colOff>
      <xdr:row>1</xdr:row>
      <xdr:rowOff>93133</xdr:rowOff>
    </xdr:from>
    <xdr:to>
      <xdr:col>4</xdr:col>
      <xdr:colOff>825500</xdr:colOff>
      <xdr:row>2</xdr:row>
      <xdr:rowOff>11450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372788" y="590550"/>
          <a:ext cx="1405462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ACCIONES CORRECTIVAS</a:t>
          </a:r>
        </a:p>
      </xdr:txBody>
    </xdr:sp>
    <xdr:clientData/>
  </xdr:twoCellAnchor>
  <xdr:twoCellAnchor editAs="absolute">
    <xdr:from>
      <xdr:col>8</xdr:col>
      <xdr:colOff>349242</xdr:colOff>
      <xdr:row>0</xdr:row>
      <xdr:rowOff>0</xdr:rowOff>
    </xdr:from>
    <xdr:to>
      <xdr:col>9</xdr:col>
      <xdr:colOff>522807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476250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3</xdr:col>
      <xdr:colOff>501648</xdr:colOff>
      <xdr:row>0</xdr:row>
      <xdr:rowOff>0</xdr:rowOff>
    </xdr:from>
    <xdr:to>
      <xdr:col>4</xdr:col>
      <xdr:colOff>666389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4</xdr:col>
      <xdr:colOff>664632</xdr:colOff>
      <xdr:row>0</xdr:row>
      <xdr:rowOff>0</xdr:rowOff>
    </xdr:from>
    <xdr:to>
      <xdr:col>5</xdr:col>
      <xdr:colOff>848781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5</xdr:col>
      <xdr:colOff>848782</xdr:colOff>
      <xdr:row>0</xdr:row>
      <xdr:rowOff>0</xdr:rowOff>
    </xdr:from>
    <xdr:to>
      <xdr:col>7</xdr:col>
      <xdr:colOff>154514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7</xdr:col>
      <xdr:colOff>175681</xdr:colOff>
      <xdr:row>0</xdr:row>
      <xdr:rowOff>0</xdr:rowOff>
    </xdr:from>
    <xdr:to>
      <xdr:col>8</xdr:col>
      <xdr:colOff>349247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9</xdr:col>
      <xdr:colOff>535513</xdr:colOff>
      <xdr:row>0</xdr:row>
      <xdr:rowOff>0</xdr:rowOff>
    </xdr:from>
    <xdr:to>
      <xdr:col>10</xdr:col>
      <xdr:colOff>703196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2</xdr:col>
      <xdr:colOff>1</xdr:colOff>
      <xdr:row>9</xdr:row>
      <xdr:rowOff>164041</xdr:rowOff>
    </xdr:from>
    <xdr:to>
      <xdr:col>16</xdr:col>
      <xdr:colOff>0</xdr:colOff>
      <xdr:row>14</xdr:row>
      <xdr:rowOff>259291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232305</xdr:colOff>
      <xdr:row>2</xdr:row>
      <xdr:rowOff>63499</xdr:rowOff>
    </xdr:from>
    <xdr:to>
      <xdr:col>8</xdr:col>
      <xdr:colOff>380999</xdr:colOff>
      <xdr:row>2</xdr:row>
      <xdr:rowOff>428624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E7FCF1E-9D3F-4740-97D0-63727C5536A1}"/>
            </a:ext>
          </a:extLst>
        </xdr:cNvPr>
        <xdr:cNvSpPr/>
      </xdr:nvSpPr>
      <xdr:spPr>
        <a:xfrm>
          <a:off x="4904847" y="941916"/>
          <a:ext cx="1873778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1058337</xdr:colOff>
      <xdr:row>2</xdr:row>
      <xdr:rowOff>13567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02788" y="590550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AMEF</a:t>
          </a:r>
        </a:p>
      </xdr:txBody>
    </xdr:sp>
    <xdr:clientData/>
  </xdr:twoCellAnchor>
  <xdr:twoCellAnchor editAs="absolute">
    <xdr:from>
      <xdr:col>8</xdr:col>
      <xdr:colOff>709075</xdr:colOff>
      <xdr:row>0</xdr:row>
      <xdr:rowOff>0</xdr:rowOff>
    </xdr:from>
    <xdr:to>
      <xdr:col>9</xdr:col>
      <xdr:colOff>522807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3</xdr:col>
      <xdr:colOff>116415</xdr:colOff>
      <xdr:row>0</xdr:row>
      <xdr:rowOff>0</xdr:rowOff>
    </xdr:from>
    <xdr:to>
      <xdr:col>4</xdr:col>
      <xdr:colOff>148167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4</xdr:col>
      <xdr:colOff>173565</xdr:colOff>
      <xdr:row>0</xdr:row>
      <xdr:rowOff>0</xdr:rowOff>
    </xdr:from>
    <xdr:to>
      <xdr:col>5</xdr:col>
      <xdr:colOff>84306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5</xdr:col>
      <xdr:colOff>82549</xdr:colOff>
      <xdr:row>0</xdr:row>
      <xdr:rowOff>0</xdr:rowOff>
    </xdr:from>
    <xdr:to>
      <xdr:col>6</xdr:col>
      <xdr:colOff>922864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6</xdr:col>
      <xdr:colOff>922865</xdr:colOff>
      <xdr:row>0</xdr:row>
      <xdr:rowOff>0</xdr:rowOff>
    </xdr:from>
    <xdr:to>
      <xdr:col>7</xdr:col>
      <xdr:colOff>736597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7</xdr:col>
      <xdr:colOff>757764</xdr:colOff>
      <xdr:row>0</xdr:row>
      <xdr:rowOff>0</xdr:rowOff>
    </xdr:from>
    <xdr:to>
      <xdr:col>8</xdr:col>
      <xdr:colOff>709080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9</xdr:col>
      <xdr:colOff>535513</xdr:colOff>
      <xdr:row>0</xdr:row>
      <xdr:rowOff>0</xdr:rowOff>
    </xdr:from>
    <xdr:to>
      <xdr:col>10</xdr:col>
      <xdr:colOff>25863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5</xdr:col>
      <xdr:colOff>158750</xdr:colOff>
      <xdr:row>4</xdr:row>
      <xdr:rowOff>0</xdr:rowOff>
    </xdr:from>
    <xdr:to>
      <xdr:col>8</xdr:col>
      <xdr:colOff>155583</xdr:colOff>
      <xdr:row>12</xdr:row>
      <xdr:rowOff>143929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31757</xdr:colOff>
      <xdr:row>4</xdr:row>
      <xdr:rowOff>1</xdr:rowOff>
    </xdr:from>
    <xdr:to>
      <xdr:col>9</xdr:col>
      <xdr:colOff>1245674</xdr:colOff>
      <xdr:row>12</xdr:row>
      <xdr:rowOff>143930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1111258</xdr:colOff>
      <xdr:row>4</xdr:row>
      <xdr:rowOff>0</xdr:rowOff>
    </xdr:from>
    <xdr:to>
      <xdr:col>12</xdr:col>
      <xdr:colOff>240258</xdr:colOff>
      <xdr:row>12</xdr:row>
      <xdr:rowOff>143929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137594</xdr:colOff>
      <xdr:row>3</xdr:row>
      <xdr:rowOff>179917</xdr:rowOff>
    </xdr:from>
    <xdr:to>
      <xdr:col>14</xdr:col>
      <xdr:colOff>811760</xdr:colOff>
      <xdr:row>12</xdr:row>
      <xdr:rowOff>133346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7938</xdr:colOff>
      <xdr:row>2</xdr:row>
      <xdr:rowOff>47624</xdr:rowOff>
    </xdr:from>
    <xdr:to>
      <xdr:col>8</xdr:col>
      <xdr:colOff>1105958</xdr:colOff>
      <xdr:row>2</xdr:row>
      <xdr:rowOff>412749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3C2F9C0-AAF0-4EAB-97E7-012E1DBC5F3B}"/>
            </a:ext>
          </a:extLst>
        </xdr:cNvPr>
        <xdr:cNvSpPr/>
      </xdr:nvSpPr>
      <xdr:spPr>
        <a:xfrm>
          <a:off x="4987397" y="926041"/>
          <a:ext cx="217752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1189571</xdr:colOff>
      <xdr:row>1</xdr:row>
      <xdr:rowOff>88901</xdr:rowOff>
    </xdr:from>
    <xdr:to>
      <xdr:col>4</xdr:col>
      <xdr:colOff>10583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4</xdr:col>
      <xdr:colOff>19054</xdr:colOff>
      <xdr:row>1</xdr:row>
      <xdr:rowOff>84666</xdr:rowOff>
    </xdr:from>
    <xdr:to>
      <xdr:col>4</xdr:col>
      <xdr:colOff>1655233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4008971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1661583</xdr:colOff>
      <xdr:row>1</xdr:row>
      <xdr:rowOff>84666</xdr:rowOff>
    </xdr:from>
    <xdr:to>
      <xdr:col>5</xdr:col>
      <xdr:colOff>1212846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5651500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5</xdr:col>
      <xdr:colOff>698492</xdr:colOff>
      <xdr:row>0</xdr:row>
      <xdr:rowOff>0</xdr:rowOff>
    </xdr:from>
    <xdr:to>
      <xdr:col>5</xdr:col>
      <xdr:colOff>1739891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1386417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3</xdr:col>
      <xdr:colOff>1411815</xdr:colOff>
      <xdr:row>0</xdr:row>
      <xdr:rowOff>0</xdr:rowOff>
    </xdr:from>
    <xdr:to>
      <xdr:col>3</xdr:col>
      <xdr:colOff>2444389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3</xdr:col>
      <xdr:colOff>2442632</xdr:colOff>
      <xdr:row>0</xdr:row>
      <xdr:rowOff>0</xdr:rowOff>
    </xdr:from>
    <xdr:to>
      <xdr:col>4</xdr:col>
      <xdr:colOff>679447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4</xdr:col>
      <xdr:colOff>679448</xdr:colOff>
      <xdr:row>0</xdr:row>
      <xdr:rowOff>0</xdr:rowOff>
    </xdr:from>
    <xdr:to>
      <xdr:col>4</xdr:col>
      <xdr:colOff>1720847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4</xdr:col>
      <xdr:colOff>1742014</xdr:colOff>
      <xdr:row>0</xdr:row>
      <xdr:rowOff>0</xdr:rowOff>
    </xdr:from>
    <xdr:to>
      <xdr:col>5</xdr:col>
      <xdr:colOff>698497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1752597</xdr:colOff>
      <xdr:row>0</xdr:row>
      <xdr:rowOff>0</xdr:rowOff>
    </xdr:from>
    <xdr:to>
      <xdr:col>6</xdr:col>
      <xdr:colOff>703196</xdr:colOff>
      <xdr:row>1</xdr:row>
      <xdr:rowOff>2910</xdr:rowOff>
    </xdr:to>
    <xdr:sp macro="" textlink="">
      <xdr:nvSpPr>
        <xdr:cNvPr id="43" name="Retângulo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4</xdr:col>
      <xdr:colOff>1116541</xdr:colOff>
      <xdr:row>2</xdr:row>
      <xdr:rowOff>89959</xdr:rowOff>
    </xdr:from>
    <xdr:to>
      <xdr:col>5</xdr:col>
      <xdr:colOff>1214436</xdr:colOff>
      <xdr:row>2</xdr:row>
      <xdr:rowOff>455084</xdr:rowOff>
    </xdr:to>
    <xdr:sp macro="" textlink="">
      <xdr:nvSpPr>
        <xdr:cNvPr id="15" name="Retângulo: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1ADA94D-BA37-4F2E-8615-85222DCCE01F}"/>
            </a:ext>
          </a:extLst>
        </xdr:cNvPr>
        <xdr:cNvSpPr/>
      </xdr:nvSpPr>
      <xdr:spPr>
        <a:xfrm>
          <a:off x="5106458" y="968376"/>
          <a:ext cx="217752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3744388</xdr:colOff>
      <xdr:row>1</xdr:row>
      <xdr:rowOff>84666</xdr:rowOff>
    </xdr:from>
    <xdr:to>
      <xdr:col>2</xdr:col>
      <xdr:colOff>5380567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5386917</xdr:colOff>
      <xdr:row>1</xdr:row>
      <xdr:rowOff>84666</xdr:rowOff>
    </xdr:from>
    <xdr:to>
      <xdr:col>4</xdr:col>
      <xdr:colOff>313262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3</xdr:col>
      <xdr:colOff>21158</xdr:colOff>
      <xdr:row>0</xdr:row>
      <xdr:rowOff>0</xdr:rowOff>
    </xdr:from>
    <xdr:to>
      <xdr:col>4</xdr:col>
      <xdr:colOff>840307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/>
        </xdr:cNvSpPr>
      </xdr:nvSpPr>
      <xdr:spPr>
        <a:xfrm>
          <a:off x="677332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2296584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/>
        </xdr:cNvSpPr>
      </xdr:nvSpPr>
      <xdr:spPr>
        <a:xfrm>
          <a:off x="1407582" y="0"/>
          <a:ext cx="1153585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PLANIFICACIÓN</a:t>
          </a:r>
        </a:p>
      </xdr:txBody>
    </xdr:sp>
    <xdr:clientData/>
  </xdr:twoCellAnchor>
  <xdr:twoCellAnchor editAs="absolute">
    <xdr:from>
      <xdr:col>2</xdr:col>
      <xdr:colOff>2321982</xdr:colOff>
      <xdr:row>0</xdr:row>
      <xdr:rowOff>0</xdr:rowOff>
    </xdr:from>
    <xdr:to>
      <xdr:col>2</xdr:col>
      <xdr:colOff>3354556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/>
        </xdr:cNvSpPr>
      </xdr:nvSpPr>
      <xdr:spPr>
        <a:xfrm>
          <a:off x="2586565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AMEF</a:t>
          </a:r>
        </a:p>
      </xdr:txBody>
    </xdr:sp>
    <xdr:clientData/>
  </xdr:twoCellAnchor>
  <xdr:twoCellAnchor editAs="absolute">
    <xdr:from>
      <xdr:col>2</xdr:col>
      <xdr:colOff>3352799</xdr:colOff>
      <xdr:row>0</xdr:row>
      <xdr:rowOff>0</xdr:rowOff>
    </xdr:from>
    <xdr:to>
      <xdr:col>2</xdr:col>
      <xdr:colOff>4404781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/>
        </xdr:cNvSpPr>
      </xdr:nvSpPr>
      <xdr:spPr>
        <a:xfrm>
          <a:off x="3617382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ACCIONES CORRECTIVAS</a:t>
          </a:r>
        </a:p>
      </xdr:txBody>
    </xdr:sp>
    <xdr:clientData/>
  </xdr:twoCellAnchor>
  <xdr:twoCellAnchor editAs="absolute">
    <xdr:from>
      <xdr:col>2</xdr:col>
      <xdr:colOff>4404782</xdr:colOff>
      <xdr:row>0</xdr:row>
      <xdr:rowOff>0</xdr:rowOff>
    </xdr:from>
    <xdr:to>
      <xdr:col>2</xdr:col>
      <xdr:colOff>5446181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/>
        </xdr:cNvSpPr>
      </xdr:nvSpPr>
      <xdr:spPr>
        <a:xfrm>
          <a:off x="466936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MATRIZ DE PRIORIDADES</a:t>
          </a:r>
        </a:p>
      </xdr:txBody>
    </xdr:sp>
    <xdr:clientData/>
  </xdr:twoCellAnchor>
  <xdr:twoCellAnchor editAs="absolute">
    <xdr:from>
      <xdr:col>2</xdr:col>
      <xdr:colOff>5467348</xdr:colOff>
      <xdr:row>0</xdr:row>
      <xdr:rowOff>0</xdr:rowOff>
    </xdr:from>
    <xdr:to>
      <xdr:col>3</xdr:col>
      <xdr:colOff>21163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/>
        </xdr:cNvSpPr>
      </xdr:nvSpPr>
      <xdr:spPr>
        <a:xfrm>
          <a:off x="5731931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853013</xdr:colOff>
      <xdr:row>0</xdr:row>
      <xdr:rowOff>0</xdr:rowOff>
    </xdr:from>
    <xdr:to>
      <xdr:col>4</xdr:col>
      <xdr:colOff>1888529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/>
        </xdr:cNvSpPr>
      </xdr:nvSpPr>
      <xdr:spPr>
        <a:xfrm>
          <a:off x="7827430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95247</xdr:rowOff>
    </xdr:from>
    <xdr:to>
      <xdr:col>2</xdr:col>
      <xdr:colOff>867833</xdr:colOff>
      <xdr:row>0</xdr:row>
      <xdr:rowOff>423303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47"/>
          <a:ext cx="973666" cy="328056"/>
        </a:xfrm>
        <a:prstGeom prst="rect">
          <a:avLst/>
        </a:prstGeom>
      </xdr:spPr>
    </xdr:pic>
    <xdr:clientData fLocksWithSheet="0"/>
  </xdr:twoCellAnchor>
  <xdr:twoCellAnchor>
    <xdr:from>
      <xdr:col>2</xdr:col>
      <xdr:colOff>4730750</xdr:colOff>
      <xdr:row>2</xdr:row>
      <xdr:rowOff>105833</xdr:rowOff>
    </xdr:from>
    <xdr:to>
      <xdr:col>4</xdr:col>
      <xdr:colOff>198437</xdr:colOff>
      <xdr:row>2</xdr:row>
      <xdr:rowOff>470958</xdr:rowOff>
    </xdr:to>
    <xdr:sp macro="" textlink="">
      <xdr:nvSpPr>
        <xdr:cNvPr id="20" name="Retângulo: Cantos Arredondados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8FC7FE2-A358-4479-B432-ED584BD03665}"/>
            </a:ext>
          </a:extLst>
        </xdr:cNvPr>
        <xdr:cNvSpPr/>
      </xdr:nvSpPr>
      <xdr:spPr>
        <a:xfrm>
          <a:off x="5000626" y="984250"/>
          <a:ext cx="2177520" cy="365125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/>
            <a:t>Comprar Hoja de Cálculo</a:t>
          </a: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luz.vc/planilhas-empresariais/planilha-de-analise-swot?utm_source=referral&amp;utm_medium=produtos&amp;utm_campaign=fmea4" TargetMode="External"/><Relationship Id="rId3" Type="http://schemas.openxmlformats.org/officeDocument/2006/relationships/hyperlink" Target="https://luz.vc/pacotes-de-planilhas/pacote-com-9-planilhas-de-financas-empresariais?utm_source=referral&amp;utm_medium=produtos&amp;utm_campaign=fmea4" TargetMode="External"/><Relationship Id="rId7" Type="http://schemas.openxmlformats.org/officeDocument/2006/relationships/hyperlink" Target="https://luz.vc/planilhas-empresariais/planilha-de-analise-swot?utm_source=referral&amp;utm_medium=produtos&amp;utm_campaign=fmea4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luz.vc/planilhas-empresariais/planilha-de-estudo-de-viabilidade-economica?utm_source=referral&amp;utm_medium=produtos&amp;utm_campaign=fmea4" TargetMode="External"/><Relationship Id="rId1" Type="http://schemas.openxmlformats.org/officeDocument/2006/relationships/hyperlink" Target="https://luz.vc/planilhas-empresariais/planilha-de-estudo-de-viabilidade-economica?utm_source=referral&amp;utm_medium=produtos&amp;utm_campaign=fmea4" TargetMode="External"/><Relationship Id="rId6" Type="http://schemas.openxmlformats.org/officeDocument/2006/relationships/hyperlink" Target="https://luz.vc/planilhas-empresariais/planilha-de-planejamento-estrategico-excel?utm_source=referral&amp;utm_medium=produtos&amp;utm_campaign=fmea4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luz.vc/planilhas-empresariais/planilha-de-planejamento-estrategico-excel?utm_source=referral&amp;utm_medium=produtos&amp;utm_campaign=fmea4" TargetMode="External"/><Relationship Id="rId10" Type="http://schemas.openxmlformats.org/officeDocument/2006/relationships/hyperlink" Target="https://luz.vc/planilhas-avancadas/planilha-de-plano-de-negocios-excel?utm_source=referral&amp;utm_medium=produtos&amp;utm_campaign=fmea4" TargetMode="External"/><Relationship Id="rId4" Type="http://schemas.openxmlformats.org/officeDocument/2006/relationships/hyperlink" Target="https://luz.vc/pacotes-de-planilhas/pacote-com-9-planilhas-de-financas-empresariais?utm_source=referral&amp;utm_medium=produtos&amp;utm_campaign=fmea4" TargetMode="External"/><Relationship Id="rId9" Type="http://schemas.openxmlformats.org/officeDocument/2006/relationships/hyperlink" Target="https://luz.vc/planilhas-avancadas/planilha-de-plano-de-negocios-excel?utm_source=referral&amp;utm_medium=produtos&amp;utm_campaign=fmea4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588"/>
  <sheetViews>
    <sheetView showGridLines="0" zoomScale="90" zoomScaleNormal="90" zoomScalePageLayoutView="90" workbookViewId="0">
      <selection activeCell="D5" sqref="D5"/>
    </sheetView>
  </sheetViews>
  <sheetFormatPr defaultColWidth="11" defaultRowHeight="15.6"/>
  <cols>
    <col min="1" max="1" width="2.19921875" customWidth="1"/>
    <col min="2" max="2" width="1.296875" customWidth="1"/>
    <col min="3" max="3" width="38" customWidth="1"/>
    <col min="4" max="4" width="74.5" customWidth="1"/>
    <col min="5" max="5" width="15.69921875" customWidth="1"/>
    <col min="6" max="6" width="12.796875" customWidth="1"/>
    <col min="7" max="7" width="13.5" customWidth="1"/>
    <col min="8" max="8" width="17.296875" customWidth="1"/>
    <col min="9" max="9" width="17.69921875" customWidth="1"/>
    <col min="10" max="23" width="10.69921875" customWidth="1"/>
  </cols>
  <sheetData>
    <row r="1" spans="3:9" s="1" customFormat="1" ht="39" customHeight="1">
      <c r="E1" s="6"/>
    </row>
    <row r="2" spans="3:9" s="2" customFormat="1" ht="30" customHeight="1">
      <c r="C2" s="4"/>
      <c r="D2" s="5"/>
      <c r="E2" s="5"/>
      <c r="F2" s="5"/>
      <c r="G2" s="5"/>
      <c r="H2" s="5"/>
      <c r="I2" s="5"/>
    </row>
    <row r="3" spans="3:9" s="75" customFormat="1" ht="44.25" customHeight="1">
      <c r="C3" s="76" t="s">
        <v>123</v>
      </c>
      <c r="E3" s="77"/>
      <c r="F3" s="77"/>
    </row>
    <row r="4" spans="3:9" ht="31.5" customHeight="1" thickBot="1">
      <c r="C4" s="8"/>
      <c r="D4" s="9"/>
      <c r="E4" s="9"/>
      <c r="F4" s="9"/>
      <c r="G4" s="9"/>
      <c r="H4" s="9"/>
      <c r="I4" s="9"/>
    </row>
    <row r="5" spans="3:9" ht="31.5" customHeight="1" thickTop="1" thickBot="1">
      <c r="C5" s="28" t="s">
        <v>37</v>
      </c>
      <c r="D5" s="72" t="s">
        <v>99</v>
      </c>
      <c r="E5" s="9"/>
      <c r="F5" s="9"/>
      <c r="G5" s="9"/>
      <c r="H5" s="9"/>
      <c r="I5" s="9"/>
    </row>
    <row r="6" spans="3:9" ht="31.5" customHeight="1" thickTop="1" thickBot="1">
      <c r="C6" s="28" t="s">
        <v>47</v>
      </c>
      <c r="D6" s="72" t="s">
        <v>100</v>
      </c>
      <c r="E6" s="9"/>
      <c r="F6" s="9"/>
      <c r="G6" s="9"/>
      <c r="H6" s="9"/>
      <c r="I6" s="9"/>
    </row>
    <row r="7" spans="3:9" ht="31.5" customHeight="1" thickTop="1">
      <c r="C7" s="28" t="s">
        <v>46</v>
      </c>
      <c r="D7" s="72" t="s">
        <v>103</v>
      </c>
      <c r="E7" s="9"/>
      <c r="F7" s="9"/>
      <c r="G7" s="9"/>
      <c r="H7" s="9"/>
      <c r="I7" s="9"/>
    </row>
    <row r="8" spans="3:9" ht="19.5" customHeight="1" thickBot="1">
      <c r="C8" s="8"/>
      <c r="D8" s="9"/>
      <c r="E8" s="9"/>
      <c r="F8" s="9"/>
      <c r="G8" s="9"/>
      <c r="H8" s="9"/>
      <c r="I8" s="9"/>
    </row>
    <row r="9" spans="3:9" ht="30" customHeight="1" thickTop="1" thickBot="1">
      <c r="C9" s="28" t="s">
        <v>44</v>
      </c>
      <c r="D9" s="60" t="s">
        <v>29</v>
      </c>
    </row>
    <row r="10" spans="3:9" ht="30" customHeight="1" thickTop="1" thickBot="1">
      <c r="C10" s="28" t="s">
        <v>30</v>
      </c>
      <c r="D10" s="72" t="s">
        <v>101</v>
      </c>
    </row>
    <row r="11" spans="3:9" ht="30" customHeight="1" thickTop="1">
      <c r="C11" s="28" t="s">
        <v>31</v>
      </c>
      <c r="D11" s="72" t="s">
        <v>102</v>
      </c>
    </row>
    <row r="12" spans="3:9" ht="30" customHeight="1"/>
    <row r="13" spans="3:9" ht="30" customHeight="1"/>
    <row r="14" spans="3:9" ht="30" customHeight="1"/>
    <row r="15" spans="3:9" ht="30" customHeight="1"/>
    <row r="16" spans="3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</sheetData>
  <sheetProtection algorithmName="SHA-512" hashValue="AtnezMO2uN/CRi9ZTjkjRu3s5AfIJ04HlgYEGb7XVvvqQQVumv4sFatNs5rpw32gnYZvcBgqtJoRzkIg8ce2sQ==" saltValue="b7o2PA1DeJCxgXU4qNwR9w==" spinCount="100000" sheet="1" objects="1" scenarios="1" formatCells="0" formatColumns="0" formatRows="0" selectLockedCells="1"/>
  <dataValidations count="1">
    <dataValidation type="list" allowBlank="1" showInputMessage="1" showErrorMessage="1" sqref="D9" xr:uid="{00000000-0002-0000-0000-000000000000}">
      <formula1>"Sistemas,Processos,Produtos ou Serviços"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27"/>
  <dimension ref="A1:Q14"/>
  <sheetViews>
    <sheetView showGridLines="0" zoomScale="90" zoomScaleNormal="90" zoomScalePageLayoutView="90" workbookViewId="0">
      <pane ySplit="2" topLeftCell="A3" activePane="bottomLeft" state="frozen"/>
      <selection activeCell="A3" sqref="A3:XFD3"/>
      <selection pane="bottomLeft" activeCell="D5" sqref="D5"/>
    </sheetView>
  </sheetViews>
  <sheetFormatPr defaultColWidth="11" defaultRowHeight="15.6"/>
  <cols>
    <col min="1" max="1" width="2.19921875" customWidth="1"/>
    <col min="2" max="2" width="1.296875" customWidth="1"/>
    <col min="3" max="3" width="6.796875" customWidth="1"/>
    <col min="4" max="4" width="63.19921875" customWidth="1"/>
    <col min="5" max="5" width="15.296875" customWidth="1"/>
    <col min="6" max="10" width="27.296875" customWidth="1"/>
    <col min="11" max="11" width="11" customWidth="1"/>
    <col min="15" max="15" width="11" customWidth="1"/>
    <col min="20" max="20" width="5.19921875" customWidth="1"/>
  </cols>
  <sheetData>
    <row r="1" spans="1:17" s="1" customFormat="1" ht="39" customHeight="1">
      <c r="A1" s="22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6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75" customFormat="1" ht="44.25" customHeight="1">
      <c r="C3" s="76" t="s">
        <v>123</v>
      </c>
      <c r="E3" s="77"/>
      <c r="F3" s="77"/>
    </row>
    <row r="4" spans="1:17" ht="23.2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1:17" ht="30" customHeight="1">
      <c r="C5" s="10">
        <v>1</v>
      </c>
      <c r="D5" s="25" t="s">
        <v>6</v>
      </c>
      <c r="E5" s="26" t="s">
        <v>10</v>
      </c>
    </row>
    <row r="6" spans="1:17" ht="29.25" customHeight="1">
      <c r="C6" s="103"/>
      <c r="D6" s="103"/>
      <c r="E6" s="11"/>
      <c r="F6" s="11"/>
      <c r="G6" s="11"/>
      <c r="H6" s="11"/>
      <c r="I6" s="11"/>
    </row>
    <row r="7" spans="1:17" ht="30" customHeight="1">
      <c r="C7" s="10">
        <v>2</v>
      </c>
      <c r="D7" s="25" t="s">
        <v>7</v>
      </c>
      <c r="E7" s="26" t="s">
        <v>10</v>
      </c>
    </row>
    <row r="8" spans="1:17" ht="29.25" customHeight="1">
      <c r="C8" s="103"/>
      <c r="D8" s="103"/>
      <c r="E8" s="11"/>
      <c r="F8" s="11"/>
      <c r="G8" s="11"/>
      <c r="H8" s="11"/>
      <c r="I8" s="11"/>
    </row>
    <row r="9" spans="1:17" ht="30" customHeight="1">
      <c r="C9" s="10">
        <v>3</v>
      </c>
      <c r="D9" s="25" t="s">
        <v>8</v>
      </c>
      <c r="E9" s="26" t="s">
        <v>10</v>
      </c>
    </row>
    <row r="10" spans="1:17" ht="29.25" customHeight="1">
      <c r="C10" s="103"/>
      <c r="D10" s="103"/>
      <c r="E10" s="11"/>
      <c r="F10" s="11"/>
      <c r="G10" s="11"/>
      <c r="H10" s="11"/>
      <c r="I10" s="11"/>
    </row>
    <row r="11" spans="1:17" ht="30" customHeight="1">
      <c r="C11" s="10">
        <v>4</v>
      </c>
      <c r="D11" s="25" t="s">
        <v>23</v>
      </c>
      <c r="E11" s="26" t="s">
        <v>10</v>
      </c>
      <c r="H11" s="12" t="s">
        <v>22</v>
      </c>
    </row>
    <row r="12" spans="1:17" ht="29.25" customHeight="1">
      <c r="C12" s="103"/>
      <c r="D12" s="103"/>
      <c r="E12" s="11"/>
      <c r="F12" s="11"/>
      <c r="G12" s="11"/>
      <c r="H12" s="11"/>
      <c r="I12" s="11"/>
    </row>
    <row r="13" spans="1:17" ht="30" customHeight="1">
      <c r="C13" s="10">
        <v>5</v>
      </c>
      <c r="D13" s="25" t="s">
        <v>9</v>
      </c>
      <c r="E13" s="26" t="s">
        <v>10</v>
      </c>
    </row>
    <row r="14" spans="1:17" ht="29.25" customHeight="1">
      <c r="C14" s="103"/>
      <c r="D14" s="103"/>
      <c r="E14" s="11"/>
      <c r="F14" s="11"/>
      <c r="G14" s="11"/>
      <c r="H14" s="11"/>
      <c r="I14" s="11"/>
    </row>
  </sheetData>
  <sheetProtection algorithmName="SHA-512" hashValue="A+5lTy6p9nxhimzZJvO3MjiSDGnOxIvclaRi4R10qW63cc6np6MaTtWMUxAVT5+f9mBvoP4nnVWUZj3MaUqTPA==" saltValue="YQnVCBmNRtrjJIUqpR1Ajg==" spinCount="100000" sheet="1" objects="1" scenarios="1" formatCells="0" formatColumns="0" formatRows="0" selectLockedCells="1"/>
  <mergeCells count="10">
    <mergeCell ref="C1:D1"/>
    <mergeCell ref="E1:F1"/>
    <mergeCell ref="G1:H1"/>
    <mergeCell ref="I1:J1"/>
    <mergeCell ref="K1:L1"/>
    <mergeCell ref="C14:D14"/>
    <mergeCell ref="C12:D12"/>
    <mergeCell ref="C10:D10"/>
    <mergeCell ref="C8:D8"/>
    <mergeCell ref="C6:D6"/>
  </mergeCells>
  <hyperlinks>
    <hyperlink ref="D7" r:id="rId1" xr:uid="{00000000-0004-0000-0900-000000000000}"/>
    <hyperlink ref="E7" r:id="rId2" xr:uid="{00000000-0004-0000-0900-000001000000}"/>
    <hyperlink ref="D11" r:id="rId3" xr:uid="{00000000-0004-0000-0900-000002000000}"/>
    <hyperlink ref="E11" r:id="rId4" xr:uid="{00000000-0004-0000-0900-000003000000}"/>
    <hyperlink ref="D13" r:id="rId5" xr:uid="{00000000-0004-0000-0900-000004000000}"/>
    <hyperlink ref="E13" r:id="rId6" xr:uid="{00000000-0004-0000-0900-000005000000}"/>
    <hyperlink ref="D9" r:id="rId7" xr:uid="{00000000-0004-0000-0900-000006000000}"/>
    <hyperlink ref="E9" r:id="rId8" xr:uid="{00000000-0004-0000-0900-000007000000}"/>
    <hyperlink ref="D5" r:id="rId9" xr:uid="{00000000-0004-0000-0900-000008000000}"/>
    <hyperlink ref="E5" r:id="rId10" xr:uid="{00000000-0004-0000-0900-000009000000}"/>
  </hyperlinks>
  <pageMargins left="0.7" right="0.7" top="0.75" bottom="0.75" header="0.3" footer="0.3"/>
  <pageSetup paperSize="9" orientation="portrait" r:id="rId11"/>
  <headerFooter>
    <oddFooter>&amp;C_x000D_&amp;1#&amp;"Calibri"&amp;9&amp;KFFFF00 Wiwynn Confidential</oddFooter>
  </headerFooter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28"/>
  <dimension ref="C1:Q5"/>
  <sheetViews>
    <sheetView showGridLines="0" zoomScale="90" zoomScaleNormal="90" zoomScalePageLayoutView="90" workbookViewId="0">
      <pane ySplit="2" topLeftCell="A3" activePane="bottomLeft" state="frozen"/>
      <selection activeCell="A3" sqref="A3:XFD3"/>
      <selection pane="bottomLeft" activeCell="E3" sqref="E3"/>
    </sheetView>
  </sheetViews>
  <sheetFormatPr defaultColWidth="11" defaultRowHeight="15.6"/>
  <cols>
    <col min="1" max="1" width="2.19921875" customWidth="1"/>
    <col min="2" max="2" width="1.296875" customWidth="1"/>
    <col min="3" max="3" width="44" bestFit="1" customWidth="1"/>
    <col min="4" max="6" width="27.296875" customWidth="1"/>
    <col min="7" max="7" width="25.5" customWidth="1"/>
    <col min="8" max="10" width="27.296875" customWidth="1"/>
    <col min="11" max="11" width="11" customWidth="1"/>
    <col min="15" max="15" width="11" customWidth="1"/>
    <col min="20" max="20" width="5.19921875" customWidth="1"/>
  </cols>
  <sheetData>
    <row r="1" spans="3:17" s="1" customFormat="1" ht="39" customHeight="1"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6"/>
    </row>
    <row r="2" spans="3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3:17" s="75" customFormat="1" ht="44.25" customHeight="1">
      <c r="C3" s="76" t="s">
        <v>123</v>
      </c>
      <c r="E3" s="77"/>
      <c r="F3" s="77"/>
    </row>
    <row r="4" spans="3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3:17" ht="38.25" customHeight="1">
      <c r="C5" s="104" t="s">
        <v>24</v>
      </c>
      <c r="D5" s="104"/>
      <c r="E5" s="104"/>
      <c r="F5" s="104"/>
      <c r="G5" s="104"/>
    </row>
  </sheetData>
  <sheetProtection algorithmName="SHA-512" hashValue="Do7njtIiYAzB/wjrlUHUAdbnRNBQ2LislBgii57qQa2clpnV7u2tp26u7bLsOYQClaERkvgxAjzrEU1YMT7EXw==" saltValue="ALOd7PlQuRqKEktV0ec1Vw==" spinCount="100000" sheet="1" objects="1" scenarios="1" formatCells="0" formatColumns="0" formatRows="0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5"/>
  <sheetViews>
    <sheetView workbookViewId="0">
      <selection activeCell="D105" sqref="D6:D105"/>
    </sheetView>
  </sheetViews>
  <sheetFormatPr defaultColWidth="8.796875" defaultRowHeight="15.6"/>
  <cols>
    <col min="1" max="1" width="3.796875" customWidth="1"/>
    <col min="2" max="2" width="14.19921875" customWidth="1"/>
    <col min="3" max="3" width="8.796875" style="62"/>
    <col min="4" max="4" width="16.296875" customWidth="1"/>
    <col min="5" max="7" width="11.19921875" customWidth="1"/>
    <col min="8" max="8" width="14.19921875" customWidth="1"/>
  </cols>
  <sheetData>
    <row r="1" spans="1:8">
      <c r="E1" t="s">
        <v>51</v>
      </c>
      <c r="F1" t="s">
        <v>52</v>
      </c>
      <c r="G1" t="s">
        <v>53</v>
      </c>
      <c r="H1" t="s">
        <v>54</v>
      </c>
    </row>
    <row r="2" spans="1:8">
      <c r="B2" t="s">
        <v>50</v>
      </c>
      <c r="C2" s="62">
        <v>1</v>
      </c>
      <c r="D2" t="str">
        <f>VLOOKUP(C2,FMEA!A6:D55,2,FALSE)</f>
        <v>Sistema no funciona - Retraso en la producción</v>
      </c>
      <c r="E2">
        <f>VLOOKUP($D$2,FMEA!$B$6:$H$55,5,FALSE)</f>
        <v>6</v>
      </c>
      <c r="F2">
        <f>VLOOKUP($D$2,FMEA!$B$6:$H$55,6,FALSE)</f>
        <v>4</v>
      </c>
      <c r="G2">
        <f>VLOOKUP($D$2,FMEA!$B$6:$H$55,7,FALSE)</f>
        <v>2</v>
      </c>
      <c r="H2">
        <f>ROUND((G2+E2)/2,0)</f>
        <v>4</v>
      </c>
    </row>
    <row r="5" spans="1:8">
      <c r="C5" s="62" t="s">
        <v>93</v>
      </c>
    </row>
    <row r="6" spans="1:8">
      <c r="A6">
        <v>1</v>
      </c>
      <c r="B6">
        <v>1</v>
      </c>
      <c r="C6" s="62" t="str">
        <f>A6&amp;B6</f>
        <v>11</v>
      </c>
      <c r="D6" t="s">
        <v>94</v>
      </c>
    </row>
    <row r="7" spans="1:8">
      <c r="A7">
        <v>1</v>
      </c>
      <c r="B7">
        <v>2</v>
      </c>
      <c r="C7" s="62" t="str">
        <f t="shared" ref="C7:C70" si="0">A7&amp;B7</f>
        <v>12</v>
      </c>
      <c r="D7" t="s">
        <v>94</v>
      </c>
    </row>
    <row r="8" spans="1:8">
      <c r="A8">
        <v>1</v>
      </c>
      <c r="B8">
        <v>3</v>
      </c>
      <c r="C8" s="62" t="str">
        <f t="shared" si="0"/>
        <v>13</v>
      </c>
      <c r="D8" t="s">
        <v>94</v>
      </c>
    </row>
    <row r="9" spans="1:8">
      <c r="A9">
        <v>1</v>
      </c>
      <c r="B9">
        <v>4</v>
      </c>
      <c r="C9" s="62" t="str">
        <f t="shared" si="0"/>
        <v>14</v>
      </c>
      <c r="D9" t="s">
        <v>94</v>
      </c>
    </row>
    <row r="10" spans="1:8">
      <c r="A10">
        <v>1</v>
      </c>
      <c r="B10">
        <v>5</v>
      </c>
      <c r="C10" s="62" t="str">
        <f t="shared" si="0"/>
        <v>15</v>
      </c>
      <c r="D10" t="s">
        <v>94</v>
      </c>
    </row>
    <row r="11" spans="1:8">
      <c r="A11">
        <v>1</v>
      </c>
      <c r="B11">
        <v>6</v>
      </c>
      <c r="C11" s="62" t="str">
        <f t="shared" si="0"/>
        <v>16</v>
      </c>
      <c r="D11" t="s">
        <v>94</v>
      </c>
    </row>
    <row r="12" spans="1:8">
      <c r="A12">
        <v>1</v>
      </c>
      <c r="B12">
        <v>7</v>
      </c>
      <c r="C12" s="62" t="str">
        <f t="shared" si="0"/>
        <v>17</v>
      </c>
      <c r="D12" t="s">
        <v>94</v>
      </c>
    </row>
    <row r="13" spans="1:8">
      <c r="A13">
        <v>1</v>
      </c>
      <c r="B13">
        <v>8</v>
      </c>
      <c r="C13" s="62" t="str">
        <f t="shared" si="0"/>
        <v>18</v>
      </c>
      <c r="D13" t="s">
        <v>94</v>
      </c>
    </row>
    <row r="14" spans="1:8">
      <c r="A14">
        <v>1</v>
      </c>
      <c r="B14">
        <v>9</v>
      </c>
      <c r="C14" s="62" t="str">
        <f t="shared" si="0"/>
        <v>19</v>
      </c>
      <c r="D14" t="s">
        <v>94</v>
      </c>
    </row>
    <row r="15" spans="1:8">
      <c r="A15">
        <v>1</v>
      </c>
      <c r="B15">
        <v>10</v>
      </c>
      <c r="C15" s="62" t="str">
        <f t="shared" si="0"/>
        <v>110</v>
      </c>
      <c r="D15" t="s">
        <v>94</v>
      </c>
    </row>
    <row r="16" spans="1:8">
      <c r="A16">
        <v>2</v>
      </c>
      <c r="B16">
        <v>1</v>
      </c>
      <c r="C16" s="62" t="str">
        <f t="shared" si="0"/>
        <v>21</v>
      </c>
      <c r="D16" t="s">
        <v>94</v>
      </c>
    </row>
    <row r="17" spans="1:4">
      <c r="A17">
        <v>2</v>
      </c>
      <c r="B17">
        <v>2</v>
      </c>
      <c r="C17" s="62" t="str">
        <f t="shared" si="0"/>
        <v>22</v>
      </c>
      <c r="D17" t="s">
        <v>94</v>
      </c>
    </row>
    <row r="18" spans="1:4">
      <c r="A18">
        <v>2</v>
      </c>
      <c r="B18">
        <v>3</v>
      </c>
      <c r="C18" s="62" t="str">
        <f t="shared" si="0"/>
        <v>23</v>
      </c>
      <c r="D18" t="s">
        <v>94</v>
      </c>
    </row>
    <row r="19" spans="1:4">
      <c r="A19">
        <v>2</v>
      </c>
      <c r="B19">
        <v>4</v>
      </c>
      <c r="C19" s="62" t="str">
        <f t="shared" si="0"/>
        <v>24</v>
      </c>
      <c r="D19" t="s">
        <v>94</v>
      </c>
    </row>
    <row r="20" spans="1:4">
      <c r="A20">
        <v>2</v>
      </c>
      <c r="B20">
        <v>5</v>
      </c>
      <c r="C20" s="62" t="str">
        <f t="shared" si="0"/>
        <v>25</v>
      </c>
      <c r="D20" t="s">
        <v>98</v>
      </c>
    </row>
    <row r="21" spans="1:4">
      <c r="A21">
        <v>2</v>
      </c>
      <c r="B21">
        <v>6</v>
      </c>
      <c r="C21" s="62" t="str">
        <f t="shared" si="0"/>
        <v>26</v>
      </c>
      <c r="D21" t="s">
        <v>98</v>
      </c>
    </row>
    <row r="22" spans="1:4">
      <c r="A22">
        <v>2</v>
      </c>
      <c r="B22">
        <v>7</v>
      </c>
      <c r="C22" s="62" t="str">
        <f t="shared" si="0"/>
        <v>27</v>
      </c>
      <c r="D22" t="s">
        <v>98</v>
      </c>
    </row>
    <row r="23" spans="1:4">
      <c r="A23">
        <v>2</v>
      </c>
      <c r="B23">
        <v>8</v>
      </c>
      <c r="C23" s="62" t="str">
        <f t="shared" si="0"/>
        <v>28</v>
      </c>
      <c r="D23" t="s">
        <v>98</v>
      </c>
    </row>
    <row r="24" spans="1:4">
      <c r="A24">
        <v>2</v>
      </c>
      <c r="B24">
        <v>9</v>
      </c>
      <c r="C24" s="62" t="str">
        <f t="shared" si="0"/>
        <v>29</v>
      </c>
      <c r="D24" t="s">
        <v>98</v>
      </c>
    </row>
    <row r="25" spans="1:4">
      <c r="A25">
        <v>2</v>
      </c>
      <c r="B25">
        <v>10</v>
      </c>
      <c r="C25" s="62" t="str">
        <f t="shared" si="0"/>
        <v>210</v>
      </c>
      <c r="D25" t="s">
        <v>98</v>
      </c>
    </row>
    <row r="26" spans="1:4">
      <c r="A26">
        <v>3</v>
      </c>
      <c r="B26">
        <v>1</v>
      </c>
      <c r="C26" s="62" t="str">
        <f t="shared" si="0"/>
        <v>31</v>
      </c>
      <c r="D26" t="s">
        <v>94</v>
      </c>
    </row>
    <row r="27" spans="1:4">
      <c r="A27">
        <v>3</v>
      </c>
      <c r="B27">
        <v>2</v>
      </c>
      <c r="C27" s="62" t="str">
        <f t="shared" si="0"/>
        <v>32</v>
      </c>
      <c r="D27" t="s">
        <v>94</v>
      </c>
    </row>
    <row r="28" spans="1:4">
      <c r="A28">
        <v>3</v>
      </c>
      <c r="B28">
        <v>3</v>
      </c>
      <c r="C28" s="62" t="str">
        <f t="shared" si="0"/>
        <v>33</v>
      </c>
      <c r="D28" t="s">
        <v>94</v>
      </c>
    </row>
    <row r="29" spans="1:4">
      <c r="A29">
        <v>3</v>
      </c>
      <c r="B29">
        <v>4</v>
      </c>
      <c r="C29" s="62" t="str">
        <f t="shared" si="0"/>
        <v>34</v>
      </c>
      <c r="D29" t="s">
        <v>98</v>
      </c>
    </row>
    <row r="30" spans="1:4">
      <c r="A30">
        <v>3</v>
      </c>
      <c r="B30">
        <v>5</v>
      </c>
      <c r="C30" s="62" t="str">
        <f t="shared" si="0"/>
        <v>35</v>
      </c>
      <c r="D30" t="s">
        <v>98</v>
      </c>
    </row>
    <row r="31" spans="1:4">
      <c r="A31">
        <v>3</v>
      </c>
      <c r="B31">
        <v>6</v>
      </c>
      <c r="C31" s="62" t="str">
        <f t="shared" si="0"/>
        <v>36</v>
      </c>
      <c r="D31" t="s">
        <v>98</v>
      </c>
    </row>
    <row r="32" spans="1:4">
      <c r="A32">
        <v>3</v>
      </c>
      <c r="B32">
        <v>7</v>
      </c>
      <c r="C32" s="62" t="str">
        <f t="shared" si="0"/>
        <v>37</v>
      </c>
      <c r="D32" t="s">
        <v>98</v>
      </c>
    </row>
    <row r="33" spans="1:4">
      <c r="A33">
        <v>3</v>
      </c>
      <c r="B33">
        <v>8</v>
      </c>
      <c r="C33" s="62" t="str">
        <f t="shared" si="0"/>
        <v>38</v>
      </c>
      <c r="D33" t="s">
        <v>98</v>
      </c>
    </row>
    <row r="34" spans="1:4">
      <c r="A34">
        <v>3</v>
      </c>
      <c r="B34">
        <v>9</v>
      </c>
      <c r="C34" s="62" t="str">
        <f t="shared" si="0"/>
        <v>39</v>
      </c>
      <c r="D34" t="s">
        <v>95</v>
      </c>
    </row>
    <row r="35" spans="1:4">
      <c r="A35">
        <v>3</v>
      </c>
      <c r="B35">
        <v>10</v>
      </c>
      <c r="C35" s="62" t="str">
        <f t="shared" si="0"/>
        <v>310</v>
      </c>
      <c r="D35" t="s">
        <v>95</v>
      </c>
    </row>
    <row r="36" spans="1:4">
      <c r="A36">
        <v>4</v>
      </c>
      <c r="B36">
        <v>1</v>
      </c>
      <c r="C36" s="62" t="str">
        <f t="shared" si="0"/>
        <v>41</v>
      </c>
      <c r="D36" t="s">
        <v>94</v>
      </c>
    </row>
    <row r="37" spans="1:4">
      <c r="A37">
        <v>4</v>
      </c>
      <c r="B37">
        <v>2</v>
      </c>
      <c r="C37" s="62" t="str">
        <f t="shared" si="0"/>
        <v>42</v>
      </c>
      <c r="D37" t="s">
        <v>94</v>
      </c>
    </row>
    <row r="38" spans="1:4">
      <c r="A38">
        <v>4</v>
      </c>
      <c r="B38">
        <v>3</v>
      </c>
      <c r="C38" s="62" t="str">
        <f t="shared" si="0"/>
        <v>43</v>
      </c>
      <c r="D38" t="s">
        <v>98</v>
      </c>
    </row>
    <row r="39" spans="1:4">
      <c r="A39">
        <v>4</v>
      </c>
      <c r="B39">
        <v>4</v>
      </c>
      <c r="C39" s="62" t="str">
        <f t="shared" si="0"/>
        <v>44</v>
      </c>
      <c r="D39" t="s">
        <v>98</v>
      </c>
    </row>
    <row r="40" spans="1:4">
      <c r="A40">
        <v>4</v>
      </c>
      <c r="B40">
        <v>5</v>
      </c>
      <c r="C40" s="62" t="str">
        <f t="shared" si="0"/>
        <v>45</v>
      </c>
      <c r="D40" t="s">
        <v>98</v>
      </c>
    </row>
    <row r="41" spans="1:4">
      <c r="A41">
        <v>4</v>
      </c>
      <c r="B41">
        <v>6</v>
      </c>
      <c r="C41" s="62" t="str">
        <f t="shared" si="0"/>
        <v>46</v>
      </c>
      <c r="D41" t="s">
        <v>98</v>
      </c>
    </row>
    <row r="42" spans="1:4">
      <c r="A42">
        <v>4</v>
      </c>
      <c r="B42">
        <v>7</v>
      </c>
      <c r="C42" s="62" t="str">
        <f t="shared" si="0"/>
        <v>47</v>
      </c>
      <c r="D42" t="s">
        <v>95</v>
      </c>
    </row>
    <row r="43" spans="1:4">
      <c r="A43">
        <v>4</v>
      </c>
      <c r="B43">
        <v>8</v>
      </c>
      <c r="C43" s="62" t="str">
        <f t="shared" si="0"/>
        <v>48</v>
      </c>
      <c r="D43" t="s">
        <v>95</v>
      </c>
    </row>
    <row r="44" spans="1:4">
      <c r="A44">
        <v>4</v>
      </c>
      <c r="B44">
        <v>9</v>
      </c>
      <c r="C44" s="62" t="str">
        <f t="shared" si="0"/>
        <v>49</v>
      </c>
      <c r="D44" t="s">
        <v>95</v>
      </c>
    </row>
    <row r="45" spans="1:4">
      <c r="A45">
        <v>4</v>
      </c>
      <c r="B45">
        <v>10</v>
      </c>
      <c r="C45" s="62" t="str">
        <f t="shared" si="0"/>
        <v>410</v>
      </c>
      <c r="D45" t="s">
        <v>95</v>
      </c>
    </row>
    <row r="46" spans="1:4">
      <c r="A46">
        <v>5</v>
      </c>
      <c r="B46">
        <v>1</v>
      </c>
      <c r="C46" s="62" t="str">
        <f t="shared" si="0"/>
        <v>51</v>
      </c>
      <c r="D46" t="s">
        <v>94</v>
      </c>
    </row>
    <row r="47" spans="1:4">
      <c r="A47">
        <v>5</v>
      </c>
      <c r="B47">
        <v>2</v>
      </c>
      <c r="C47" s="62" t="str">
        <f t="shared" si="0"/>
        <v>52</v>
      </c>
      <c r="D47" t="s">
        <v>98</v>
      </c>
    </row>
    <row r="48" spans="1:4">
      <c r="A48">
        <v>5</v>
      </c>
      <c r="B48">
        <v>3</v>
      </c>
      <c r="C48" s="62" t="str">
        <f t="shared" si="0"/>
        <v>53</v>
      </c>
      <c r="D48" t="s">
        <v>98</v>
      </c>
    </row>
    <row r="49" spans="1:4">
      <c r="A49">
        <v>5</v>
      </c>
      <c r="B49">
        <v>4</v>
      </c>
      <c r="C49" s="62" t="str">
        <f t="shared" si="0"/>
        <v>54</v>
      </c>
      <c r="D49" t="s">
        <v>95</v>
      </c>
    </row>
    <row r="50" spans="1:4">
      <c r="A50">
        <v>5</v>
      </c>
      <c r="B50">
        <v>5</v>
      </c>
      <c r="C50" s="62" t="str">
        <f t="shared" si="0"/>
        <v>55</v>
      </c>
      <c r="D50" t="s">
        <v>95</v>
      </c>
    </row>
    <row r="51" spans="1:4">
      <c r="A51">
        <v>5</v>
      </c>
      <c r="B51">
        <v>6</v>
      </c>
      <c r="C51" s="62" t="str">
        <f t="shared" si="0"/>
        <v>56</v>
      </c>
      <c r="D51" t="s">
        <v>95</v>
      </c>
    </row>
    <row r="52" spans="1:4">
      <c r="A52">
        <v>5</v>
      </c>
      <c r="B52">
        <v>7</v>
      </c>
      <c r="C52" s="62" t="str">
        <f t="shared" si="0"/>
        <v>57</v>
      </c>
      <c r="D52" t="s">
        <v>95</v>
      </c>
    </row>
    <row r="53" spans="1:4">
      <c r="A53">
        <v>5</v>
      </c>
      <c r="B53">
        <v>8</v>
      </c>
      <c r="C53" s="62" t="str">
        <f t="shared" si="0"/>
        <v>58</v>
      </c>
      <c r="D53" t="s">
        <v>95</v>
      </c>
    </row>
    <row r="54" spans="1:4">
      <c r="A54">
        <v>5</v>
      </c>
      <c r="B54">
        <v>9</v>
      </c>
      <c r="C54" s="62" t="str">
        <f t="shared" si="0"/>
        <v>59</v>
      </c>
      <c r="D54" t="s">
        <v>95</v>
      </c>
    </row>
    <row r="55" spans="1:4">
      <c r="A55">
        <v>5</v>
      </c>
      <c r="B55">
        <v>10</v>
      </c>
      <c r="C55" s="62" t="str">
        <f t="shared" si="0"/>
        <v>510</v>
      </c>
      <c r="D55" t="s">
        <v>95</v>
      </c>
    </row>
    <row r="56" spans="1:4">
      <c r="A56">
        <v>6</v>
      </c>
      <c r="B56">
        <v>1</v>
      </c>
      <c r="C56" s="62" t="str">
        <f t="shared" si="0"/>
        <v>61</v>
      </c>
      <c r="D56" t="s">
        <v>94</v>
      </c>
    </row>
    <row r="57" spans="1:4">
      <c r="A57">
        <v>6</v>
      </c>
      <c r="B57">
        <v>2</v>
      </c>
      <c r="C57" s="62" t="str">
        <f t="shared" si="0"/>
        <v>62</v>
      </c>
      <c r="D57" t="s">
        <v>98</v>
      </c>
    </row>
    <row r="58" spans="1:4">
      <c r="A58">
        <v>6</v>
      </c>
      <c r="B58">
        <v>3</v>
      </c>
      <c r="C58" s="62" t="str">
        <f t="shared" si="0"/>
        <v>63</v>
      </c>
      <c r="D58" t="s">
        <v>98</v>
      </c>
    </row>
    <row r="59" spans="1:4">
      <c r="A59">
        <v>6</v>
      </c>
      <c r="B59">
        <v>4</v>
      </c>
      <c r="C59" s="62" t="str">
        <f t="shared" si="0"/>
        <v>64</v>
      </c>
      <c r="D59" t="s">
        <v>95</v>
      </c>
    </row>
    <row r="60" spans="1:4">
      <c r="A60">
        <v>6</v>
      </c>
      <c r="B60">
        <v>5</v>
      </c>
      <c r="C60" s="62" t="str">
        <f t="shared" si="0"/>
        <v>65</v>
      </c>
      <c r="D60" t="s">
        <v>95</v>
      </c>
    </row>
    <row r="61" spans="1:4">
      <c r="A61">
        <v>6</v>
      </c>
      <c r="B61">
        <v>6</v>
      </c>
      <c r="C61" s="62" t="str">
        <f t="shared" si="0"/>
        <v>66</v>
      </c>
      <c r="D61" t="s">
        <v>95</v>
      </c>
    </row>
    <row r="62" spans="1:4">
      <c r="A62">
        <v>6</v>
      </c>
      <c r="B62">
        <v>7</v>
      </c>
      <c r="C62" s="62" t="str">
        <f t="shared" si="0"/>
        <v>67</v>
      </c>
      <c r="D62" t="s">
        <v>95</v>
      </c>
    </row>
    <row r="63" spans="1:4">
      <c r="A63">
        <v>6</v>
      </c>
      <c r="B63">
        <v>8</v>
      </c>
      <c r="C63" s="62" t="str">
        <f t="shared" si="0"/>
        <v>68</v>
      </c>
      <c r="D63" t="s">
        <v>95</v>
      </c>
    </row>
    <row r="64" spans="1:4">
      <c r="A64">
        <v>6</v>
      </c>
      <c r="B64">
        <v>9</v>
      </c>
      <c r="C64" s="62" t="str">
        <f t="shared" si="0"/>
        <v>69</v>
      </c>
      <c r="D64" t="s">
        <v>95</v>
      </c>
    </row>
    <row r="65" spans="1:4">
      <c r="A65">
        <v>6</v>
      </c>
      <c r="B65">
        <v>10</v>
      </c>
      <c r="C65" s="62" t="str">
        <f t="shared" si="0"/>
        <v>610</v>
      </c>
      <c r="D65" t="s">
        <v>95</v>
      </c>
    </row>
    <row r="66" spans="1:4">
      <c r="A66">
        <v>7</v>
      </c>
      <c r="B66">
        <v>1</v>
      </c>
      <c r="C66" s="62" t="str">
        <f t="shared" si="0"/>
        <v>71</v>
      </c>
      <c r="D66" t="s">
        <v>94</v>
      </c>
    </row>
    <row r="67" spans="1:4">
      <c r="A67">
        <v>7</v>
      </c>
      <c r="B67">
        <v>2</v>
      </c>
      <c r="C67" s="62" t="str">
        <f t="shared" si="0"/>
        <v>72</v>
      </c>
      <c r="D67" t="s">
        <v>98</v>
      </c>
    </row>
    <row r="68" spans="1:4">
      <c r="A68">
        <v>7</v>
      </c>
      <c r="B68">
        <v>3</v>
      </c>
      <c r="C68" s="62" t="str">
        <f t="shared" si="0"/>
        <v>73</v>
      </c>
      <c r="D68" t="s">
        <v>98</v>
      </c>
    </row>
    <row r="69" spans="1:4">
      <c r="A69">
        <v>7</v>
      </c>
      <c r="B69">
        <v>4</v>
      </c>
      <c r="C69" s="62" t="str">
        <f t="shared" si="0"/>
        <v>74</v>
      </c>
      <c r="D69" t="s">
        <v>95</v>
      </c>
    </row>
    <row r="70" spans="1:4">
      <c r="A70">
        <v>7</v>
      </c>
      <c r="B70">
        <v>5</v>
      </c>
      <c r="C70" s="62" t="str">
        <f t="shared" si="0"/>
        <v>75</v>
      </c>
      <c r="D70" t="s">
        <v>95</v>
      </c>
    </row>
    <row r="71" spans="1:4">
      <c r="A71">
        <v>7</v>
      </c>
      <c r="B71">
        <v>6</v>
      </c>
      <c r="C71" s="62" t="str">
        <f t="shared" ref="C71:C105" si="1">A71&amp;B71</f>
        <v>76</v>
      </c>
      <c r="D71" t="s">
        <v>95</v>
      </c>
    </row>
    <row r="72" spans="1:4">
      <c r="A72">
        <v>7</v>
      </c>
      <c r="B72">
        <v>7</v>
      </c>
      <c r="C72" s="62" t="str">
        <f t="shared" si="1"/>
        <v>77</v>
      </c>
      <c r="D72" t="s">
        <v>95</v>
      </c>
    </row>
    <row r="73" spans="1:4">
      <c r="A73">
        <v>7</v>
      </c>
      <c r="B73">
        <v>8</v>
      </c>
      <c r="C73" s="62" t="str">
        <f t="shared" si="1"/>
        <v>78</v>
      </c>
      <c r="D73" t="s">
        <v>95</v>
      </c>
    </row>
    <row r="74" spans="1:4">
      <c r="A74">
        <v>7</v>
      </c>
      <c r="B74">
        <v>9</v>
      </c>
      <c r="C74" s="62" t="str">
        <f t="shared" si="1"/>
        <v>79</v>
      </c>
      <c r="D74" t="s">
        <v>95</v>
      </c>
    </row>
    <row r="75" spans="1:4">
      <c r="A75">
        <v>7</v>
      </c>
      <c r="B75">
        <v>10</v>
      </c>
      <c r="C75" s="62" t="str">
        <f t="shared" si="1"/>
        <v>710</v>
      </c>
      <c r="D75" t="s">
        <v>95</v>
      </c>
    </row>
    <row r="76" spans="1:4">
      <c r="A76">
        <v>8</v>
      </c>
      <c r="B76">
        <v>1</v>
      </c>
      <c r="C76" s="62" t="str">
        <f t="shared" si="1"/>
        <v>81</v>
      </c>
      <c r="D76" t="s">
        <v>94</v>
      </c>
    </row>
    <row r="77" spans="1:4">
      <c r="A77">
        <v>8</v>
      </c>
      <c r="B77">
        <v>2</v>
      </c>
      <c r="C77" s="62" t="str">
        <f t="shared" si="1"/>
        <v>82</v>
      </c>
      <c r="D77" t="s">
        <v>98</v>
      </c>
    </row>
    <row r="78" spans="1:4">
      <c r="A78">
        <v>8</v>
      </c>
      <c r="B78">
        <v>3</v>
      </c>
      <c r="C78" s="62" t="str">
        <f t="shared" si="1"/>
        <v>83</v>
      </c>
      <c r="D78" t="s">
        <v>98</v>
      </c>
    </row>
    <row r="79" spans="1:4">
      <c r="A79">
        <v>8</v>
      </c>
      <c r="B79">
        <v>4</v>
      </c>
      <c r="C79" s="62" t="str">
        <f t="shared" si="1"/>
        <v>84</v>
      </c>
      <c r="D79" t="s">
        <v>95</v>
      </c>
    </row>
    <row r="80" spans="1:4">
      <c r="A80">
        <v>8</v>
      </c>
      <c r="B80">
        <v>5</v>
      </c>
      <c r="C80" s="62" t="str">
        <f t="shared" si="1"/>
        <v>85</v>
      </c>
      <c r="D80" t="s">
        <v>95</v>
      </c>
    </row>
    <row r="81" spans="1:4">
      <c r="A81">
        <v>8</v>
      </c>
      <c r="B81">
        <v>6</v>
      </c>
      <c r="C81" s="62" t="str">
        <f t="shared" si="1"/>
        <v>86</v>
      </c>
      <c r="D81" t="s">
        <v>95</v>
      </c>
    </row>
    <row r="82" spans="1:4">
      <c r="A82">
        <v>8</v>
      </c>
      <c r="B82">
        <v>7</v>
      </c>
      <c r="C82" s="62" t="str">
        <f t="shared" si="1"/>
        <v>87</v>
      </c>
      <c r="D82" t="s">
        <v>95</v>
      </c>
    </row>
    <row r="83" spans="1:4">
      <c r="A83">
        <v>8</v>
      </c>
      <c r="B83">
        <v>8</v>
      </c>
      <c r="C83" s="62" t="str">
        <f t="shared" si="1"/>
        <v>88</v>
      </c>
      <c r="D83" t="s">
        <v>95</v>
      </c>
    </row>
    <row r="84" spans="1:4">
      <c r="A84">
        <v>8</v>
      </c>
      <c r="B84">
        <v>9</v>
      </c>
      <c r="C84" s="62" t="str">
        <f t="shared" si="1"/>
        <v>89</v>
      </c>
      <c r="D84" t="s">
        <v>95</v>
      </c>
    </row>
    <row r="85" spans="1:4">
      <c r="A85">
        <v>8</v>
      </c>
      <c r="B85">
        <v>10</v>
      </c>
      <c r="C85" s="62" t="str">
        <f t="shared" si="1"/>
        <v>810</v>
      </c>
      <c r="D85" t="s">
        <v>95</v>
      </c>
    </row>
    <row r="86" spans="1:4">
      <c r="A86">
        <v>9</v>
      </c>
      <c r="B86">
        <v>1</v>
      </c>
      <c r="C86" s="62" t="str">
        <f t="shared" si="1"/>
        <v>91</v>
      </c>
      <c r="D86" t="s">
        <v>96</v>
      </c>
    </row>
    <row r="87" spans="1:4">
      <c r="A87">
        <v>9</v>
      </c>
      <c r="B87">
        <v>2</v>
      </c>
      <c r="C87" s="62" t="str">
        <f t="shared" si="1"/>
        <v>92</v>
      </c>
      <c r="D87" t="s">
        <v>96</v>
      </c>
    </row>
    <row r="88" spans="1:4">
      <c r="A88">
        <v>9</v>
      </c>
      <c r="B88">
        <v>3</v>
      </c>
      <c r="C88" s="62" t="str">
        <f t="shared" si="1"/>
        <v>93</v>
      </c>
      <c r="D88" t="s">
        <v>96</v>
      </c>
    </row>
    <row r="89" spans="1:4">
      <c r="A89">
        <v>9</v>
      </c>
      <c r="B89">
        <v>4</v>
      </c>
      <c r="C89" s="62" t="str">
        <f t="shared" si="1"/>
        <v>94</v>
      </c>
      <c r="D89" t="s">
        <v>96</v>
      </c>
    </row>
    <row r="90" spans="1:4">
      <c r="A90">
        <v>9</v>
      </c>
      <c r="B90">
        <v>5</v>
      </c>
      <c r="C90" s="62" t="str">
        <f t="shared" si="1"/>
        <v>95</v>
      </c>
      <c r="D90" t="s">
        <v>96</v>
      </c>
    </row>
    <row r="91" spans="1:4">
      <c r="A91">
        <v>9</v>
      </c>
      <c r="B91">
        <v>6</v>
      </c>
      <c r="C91" s="62" t="str">
        <f t="shared" si="1"/>
        <v>96</v>
      </c>
      <c r="D91" t="s">
        <v>96</v>
      </c>
    </row>
    <row r="92" spans="1:4">
      <c r="A92">
        <v>9</v>
      </c>
      <c r="B92">
        <v>7</v>
      </c>
      <c r="C92" s="62" t="str">
        <f t="shared" si="1"/>
        <v>97</v>
      </c>
      <c r="D92" t="s">
        <v>96</v>
      </c>
    </row>
    <row r="93" spans="1:4">
      <c r="A93">
        <v>9</v>
      </c>
      <c r="B93">
        <v>8</v>
      </c>
      <c r="C93" s="62" t="str">
        <f t="shared" si="1"/>
        <v>98</v>
      </c>
      <c r="D93" t="s">
        <v>96</v>
      </c>
    </row>
    <row r="94" spans="1:4">
      <c r="A94">
        <v>9</v>
      </c>
      <c r="B94">
        <v>9</v>
      </c>
      <c r="C94" s="62" t="str">
        <f t="shared" si="1"/>
        <v>99</v>
      </c>
      <c r="D94" t="s">
        <v>96</v>
      </c>
    </row>
    <row r="95" spans="1:4">
      <c r="A95">
        <v>9</v>
      </c>
      <c r="B95">
        <v>10</v>
      </c>
      <c r="C95" s="62" t="str">
        <f t="shared" si="1"/>
        <v>910</v>
      </c>
      <c r="D95" t="s">
        <v>96</v>
      </c>
    </row>
    <row r="96" spans="1:4">
      <c r="A96">
        <v>10</v>
      </c>
      <c r="B96">
        <v>1</v>
      </c>
      <c r="C96" s="62" t="str">
        <f t="shared" si="1"/>
        <v>101</v>
      </c>
      <c r="D96" t="s">
        <v>96</v>
      </c>
    </row>
    <row r="97" spans="1:4">
      <c r="A97">
        <v>10</v>
      </c>
      <c r="B97">
        <v>2</v>
      </c>
      <c r="C97" s="62" t="str">
        <f t="shared" si="1"/>
        <v>102</v>
      </c>
      <c r="D97" t="s">
        <v>96</v>
      </c>
    </row>
    <row r="98" spans="1:4">
      <c r="A98">
        <v>10</v>
      </c>
      <c r="B98">
        <v>3</v>
      </c>
      <c r="C98" s="62" t="str">
        <f t="shared" si="1"/>
        <v>103</v>
      </c>
      <c r="D98" t="s">
        <v>96</v>
      </c>
    </row>
    <row r="99" spans="1:4">
      <c r="A99">
        <v>10</v>
      </c>
      <c r="B99">
        <v>4</v>
      </c>
      <c r="C99" s="62" t="str">
        <f t="shared" si="1"/>
        <v>104</v>
      </c>
      <c r="D99" t="s">
        <v>96</v>
      </c>
    </row>
    <row r="100" spans="1:4">
      <c r="A100">
        <v>10</v>
      </c>
      <c r="B100">
        <v>5</v>
      </c>
      <c r="C100" s="62" t="str">
        <f t="shared" si="1"/>
        <v>105</v>
      </c>
      <c r="D100" t="s">
        <v>96</v>
      </c>
    </row>
    <row r="101" spans="1:4">
      <c r="A101">
        <v>10</v>
      </c>
      <c r="B101">
        <v>6</v>
      </c>
      <c r="C101" s="62" t="str">
        <f t="shared" si="1"/>
        <v>106</v>
      </c>
      <c r="D101" t="s">
        <v>96</v>
      </c>
    </row>
    <row r="102" spans="1:4">
      <c r="A102">
        <v>10</v>
      </c>
      <c r="B102">
        <v>7</v>
      </c>
      <c r="C102" s="62" t="str">
        <f t="shared" si="1"/>
        <v>107</v>
      </c>
      <c r="D102" t="s">
        <v>96</v>
      </c>
    </row>
    <row r="103" spans="1:4">
      <c r="A103">
        <v>10</v>
      </c>
      <c r="B103">
        <v>8</v>
      </c>
      <c r="C103" s="62" t="str">
        <f t="shared" si="1"/>
        <v>108</v>
      </c>
      <c r="D103" t="s">
        <v>96</v>
      </c>
    </row>
    <row r="104" spans="1:4">
      <c r="A104">
        <v>10</v>
      </c>
      <c r="B104">
        <v>9</v>
      </c>
      <c r="C104" s="62" t="str">
        <f t="shared" si="1"/>
        <v>109</v>
      </c>
      <c r="D104" t="s">
        <v>96</v>
      </c>
    </row>
    <row r="105" spans="1:4">
      <c r="A105">
        <v>10</v>
      </c>
      <c r="B105">
        <v>10</v>
      </c>
      <c r="C105" s="62" t="str">
        <f t="shared" si="1"/>
        <v>1010</v>
      </c>
      <c r="D105" t="s">
        <v>96</v>
      </c>
    </row>
  </sheetData>
  <pageMargins left="0.511811024" right="0.511811024" top="0.78740157499999996" bottom="0.78740157499999996" header="0.31496062000000002" footer="0.31496062000000002"/>
  <headerFooter>
    <oddFooter>&amp;C_x000D_&amp;1#&amp;"Calibri"&amp;9&amp;KFFFF00 Wiwynn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86"/>
  <sheetViews>
    <sheetView showGridLines="0" zoomScale="90" zoomScaleNormal="90" zoomScalePageLayoutView="90" workbookViewId="0">
      <selection activeCell="D6" sqref="D6"/>
    </sheetView>
  </sheetViews>
  <sheetFormatPr defaultColWidth="11" defaultRowHeight="15.6"/>
  <cols>
    <col min="1" max="1" width="2.19921875" customWidth="1"/>
    <col min="2" max="2" width="1.296875" customWidth="1"/>
    <col min="3" max="3" width="4.19921875" customWidth="1"/>
    <col min="4" max="4" width="27" style="78" customWidth="1"/>
    <col min="5" max="5" width="27.69921875" style="78" customWidth="1"/>
    <col min="6" max="6" width="13.5" style="78" customWidth="1"/>
    <col min="7" max="7" width="12.5" style="78" customWidth="1"/>
    <col min="8" max="8" width="13.19921875" style="78" customWidth="1"/>
    <col min="9" max="9" width="17.19921875" style="78" customWidth="1"/>
    <col min="10" max="10" width="17.19921875" style="78" hidden="1" customWidth="1"/>
    <col min="11" max="11" width="17.19921875" style="78" customWidth="1"/>
    <col min="12" max="12" width="33.69921875" style="78" customWidth="1"/>
    <col min="13" max="13" width="10.69921875" style="47" customWidth="1"/>
    <col min="14" max="14" width="12.69921875" style="47" customWidth="1"/>
    <col min="15" max="15" width="10.69921875" style="47" customWidth="1"/>
    <col min="16" max="16" width="14.69921875" style="47" bestFit="1" customWidth="1"/>
    <col min="17" max="17" width="14.69921875" style="47" customWidth="1"/>
    <col min="18" max="21" width="10.69921875" style="47" customWidth="1"/>
    <col min="22" max="26" width="10.69921875" customWidth="1"/>
  </cols>
  <sheetData>
    <row r="1" spans="1:21" s="1" customFormat="1" ht="39" customHeight="1">
      <c r="F1" s="6"/>
      <c r="M1" s="54"/>
      <c r="N1" s="54"/>
      <c r="O1" s="54"/>
      <c r="P1" s="54"/>
      <c r="Q1" s="54"/>
      <c r="R1" s="54"/>
      <c r="S1" s="54"/>
      <c r="T1" s="54"/>
      <c r="U1" s="54"/>
    </row>
    <row r="2" spans="1:21" s="2" customFormat="1" ht="30" customHeight="1">
      <c r="D2" s="4"/>
      <c r="E2" s="5"/>
      <c r="F2" s="5"/>
      <c r="G2" s="5"/>
      <c r="H2" s="5"/>
      <c r="I2" s="5"/>
      <c r="J2" s="5"/>
      <c r="K2" s="5"/>
      <c r="L2" s="5"/>
      <c r="M2" s="55"/>
      <c r="N2" s="55"/>
      <c r="O2" s="55"/>
      <c r="P2" s="55"/>
      <c r="Q2" s="55"/>
      <c r="R2" s="55"/>
      <c r="S2" s="55"/>
      <c r="T2" s="55"/>
      <c r="U2" s="55"/>
    </row>
    <row r="3" spans="1:21" s="75" customFormat="1" ht="44.25" customHeight="1">
      <c r="C3" s="76" t="s">
        <v>123</v>
      </c>
      <c r="E3" s="77"/>
      <c r="F3" s="77"/>
    </row>
    <row r="4" spans="1:21" ht="15" customHeight="1" thickBot="1">
      <c r="D4" s="8"/>
      <c r="E4" s="9"/>
      <c r="F4" s="9"/>
      <c r="G4" s="9"/>
      <c r="H4" s="9"/>
      <c r="I4" s="9"/>
      <c r="J4" s="9"/>
      <c r="K4" s="9"/>
      <c r="L4" s="9"/>
    </row>
    <row r="5" spans="1:21" ht="36" customHeight="1" thickTop="1">
      <c r="C5" s="51" t="s">
        <v>56</v>
      </c>
      <c r="D5" s="28" t="s">
        <v>32</v>
      </c>
      <c r="E5" s="28" t="s">
        <v>33</v>
      </c>
      <c r="F5" s="28" t="s">
        <v>34</v>
      </c>
      <c r="G5" s="28" t="s">
        <v>36</v>
      </c>
      <c r="H5" s="28" t="s">
        <v>35</v>
      </c>
      <c r="I5" s="28" t="s">
        <v>90</v>
      </c>
      <c r="J5" s="28" t="s">
        <v>92</v>
      </c>
      <c r="K5" s="28" t="s">
        <v>91</v>
      </c>
      <c r="L5" s="28" t="s">
        <v>48</v>
      </c>
      <c r="R5" s="47">
        <v>3</v>
      </c>
      <c r="S5" s="47">
        <v>4</v>
      </c>
      <c r="T5" s="47">
        <v>8</v>
      </c>
      <c r="U5" s="47">
        <v>11</v>
      </c>
    </row>
    <row r="6" spans="1:21" ht="30" customHeight="1">
      <c r="A6" s="47">
        <v>1</v>
      </c>
      <c r="B6" s="47" t="str">
        <f t="shared" ref="B6:B37" si="0">CONCATENATE(D6," - ",E6)</f>
        <v>Sistema no funciona - Retraso en la producción</v>
      </c>
      <c r="C6" s="53">
        <v>1</v>
      </c>
      <c r="D6" s="73" t="s">
        <v>106</v>
      </c>
      <c r="E6" s="73" t="s">
        <v>105</v>
      </c>
      <c r="F6" s="60">
        <v>6</v>
      </c>
      <c r="G6" s="60">
        <v>4</v>
      </c>
      <c r="H6" s="60">
        <v>2</v>
      </c>
      <c r="I6" s="29">
        <f>IF(F6*G6*H6=0,"",F6*G6*H6)</f>
        <v>48</v>
      </c>
      <c r="J6" s="29" t="str">
        <f>G6&amp;ROUND((H6+F6)/2,0)</f>
        <v>44</v>
      </c>
      <c r="K6" s="29" t="str">
        <f>IFERROR(VLOOKUP(J6,Auxiliar!$C$6:$D$105,2,FALSE),"")</f>
        <v>riesgo moderado</v>
      </c>
      <c r="L6" s="73" t="s">
        <v>113</v>
      </c>
      <c r="N6" s="47">
        <v>5.0000000000000004E-6</v>
      </c>
      <c r="O6" s="47">
        <f>IF(D6="","",I6+N6)</f>
        <v>48.000005000000002</v>
      </c>
      <c r="P6" s="47" t="str">
        <f>IF(D6="","",B6)</f>
        <v>Sistema no funciona - Retraso en la producción</v>
      </c>
      <c r="Q6" s="47" t="str">
        <f>VLOOKUP(LARGE($O$6:$O$55,1),$O$6:$P$55,2,FALSE)</f>
        <v>La falta de mantenimiento - La máquina deja de funcionar</v>
      </c>
      <c r="R6" s="47" t="str">
        <f t="shared" ref="R6:U10" si="1">VLOOKUP($Q6,$B$6:$L$55,R$5,FALSE)</f>
        <v>La falta de mantenimiento</v>
      </c>
      <c r="S6" s="47" t="str">
        <f t="shared" si="1"/>
        <v>La máquina deja de funcionar</v>
      </c>
      <c r="T6" s="47">
        <f t="shared" si="1"/>
        <v>315</v>
      </c>
      <c r="U6" s="47" t="str">
        <f>VLOOKUP($Q6,$B$6:$L$55,U$5,FALSE)</f>
        <v>Programa de mantenimiento preventivo</v>
      </c>
    </row>
    <row r="7" spans="1:21" ht="30" customHeight="1">
      <c r="A7" s="47">
        <v>2</v>
      </c>
      <c r="B7" s="47" t="str">
        <f t="shared" si="0"/>
        <v>cortes mediocres - la pérdida de la calidad del producto</v>
      </c>
      <c r="C7" s="53">
        <v>2</v>
      </c>
      <c r="D7" s="73" t="s">
        <v>107</v>
      </c>
      <c r="E7" s="73" t="s">
        <v>104</v>
      </c>
      <c r="F7" s="60">
        <v>4</v>
      </c>
      <c r="G7" s="60">
        <v>9</v>
      </c>
      <c r="H7" s="60">
        <v>2</v>
      </c>
      <c r="I7" s="29">
        <f t="shared" ref="I7:I55" si="2">IF(F7*G7*H7=0,"",F7*G7*H7)</f>
        <v>72</v>
      </c>
      <c r="J7" s="29" t="str">
        <f t="shared" ref="J7:J55" si="3">G7&amp;ROUND((H7+F7)/2,0)</f>
        <v>93</v>
      </c>
      <c r="K7" s="29" t="str">
        <f>IFERROR(VLOOKUP(J7,Auxiliar!$C$6:$D$105,2,FALSE),"")</f>
        <v>crítico de riesgo</v>
      </c>
      <c r="L7" s="73" t="s">
        <v>114</v>
      </c>
      <c r="N7" s="47">
        <v>4.8999999999999997E-6</v>
      </c>
      <c r="O7" s="47">
        <f t="shared" ref="O7:O55" si="4">IF(D7="","",I7+N7)</f>
        <v>72.000004899999993</v>
      </c>
      <c r="P7" s="47" t="str">
        <f t="shared" ref="P7:P55" si="5">B7</f>
        <v>cortes mediocres - la pérdida de la calidad del producto</v>
      </c>
      <c r="Q7" s="47" t="str">
        <f>VLOOKUP(LARGE($O$6:$O$55,2),$O$6:$P$55,2,FALSE)</f>
        <v>placas de tamaño malignos - La máquina puede romper</v>
      </c>
      <c r="R7" s="47" t="str">
        <f t="shared" si="1"/>
        <v>placas de tamaño malignos</v>
      </c>
      <c r="S7" s="47" t="str">
        <f t="shared" si="1"/>
        <v>La máquina puede romper</v>
      </c>
      <c r="T7" s="47">
        <f t="shared" si="1"/>
        <v>192</v>
      </c>
      <c r="U7" s="47" t="str">
        <f t="shared" si="1"/>
        <v>Calibrar sistema de corte</v>
      </c>
    </row>
    <row r="8" spans="1:21" ht="30" customHeight="1">
      <c r="A8" s="47">
        <v>3</v>
      </c>
      <c r="B8" s="47" t="str">
        <f t="shared" si="0"/>
        <v>entradas Despedício - aumento de los costos</v>
      </c>
      <c r="C8" s="53">
        <v>3</v>
      </c>
      <c r="D8" s="73" t="s">
        <v>109</v>
      </c>
      <c r="E8" s="73" t="s">
        <v>108</v>
      </c>
      <c r="F8" s="60">
        <v>3</v>
      </c>
      <c r="G8" s="60">
        <v>1</v>
      </c>
      <c r="H8" s="60">
        <v>4</v>
      </c>
      <c r="I8" s="29">
        <f t="shared" si="2"/>
        <v>12</v>
      </c>
      <c r="J8" s="29" t="str">
        <f t="shared" si="3"/>
        <v>14</v>
      </c>
      <c r="K8" s="29" t="str">
        <f>IFERROR(VLOOKUP(J8,Auxiliar!$C$6:$D$105,2,FALSE),"")</f>
        <v>bajo riesgo</v>
      </c>
      <c r="L8" s="73" t="s">
        <v>115</v>
      </c>
      <c r="N8" s="47">
        <v>4.7999999999999998E-6</v>
      </c>
      <c r="O8" s="47">
        <f t="shared" si="4"/>
        <v>12.000004799999999</v>
      </c>
      <c r="P8" s="47" t="str">
        <f t="shared" si="5"/>
        <v>entradas Despedício - aumento de los costos</v>
      </c>
      <c r="Q8" s="47" t="str">
        <f>VLOOKUP(LARGE($O$6:$O$55,3),$O$6:$P$55,2,FALSE)</f>
        <v>cortes mediocres - la pérdida de la calidad del producto</v>
      </c>
      <c r="R8" s="47" t="str">
        <f t="shared" si="1"/>
        <v>cortes mediocres</v>
      </c>
      <c r="S8" s="47" t="str">
        <f t="shared" si="1"/>
        <v>la pérdida de la calidad del producto</v>
      </c>
      <c r="T8" s="47">
        <f t="shared" si="1"/>
        <v>72</v>
      </c>
      <c r="U8" s="47" t="str">
        <f t="shared" si="1"/>
        <v>Evaluación precisión de la máquina</v>
      </c>
    </row>
    <row r="9" spans="1:21" ht="30" customHeight="1">
      <c r="A9" s="47">
        <v>4</v>
      </c>
      <c r="B9" s="47" t="str">
        <f t="shared" si="0"/>
        <v>La falta de mantenimiento - La máquina deja de funcionar</v>
      </c>
      <c r="C9" s="53">
        <v>4</v>
      </c>
      <c r="D9" s="73" t="s">
        <v>111</v>
      </c>
      <c r="E9" s="73" t="s">
        <v>110</v>
      </c>
      <c r="F9" s="60">
        <v>7</v>
      </c>
      <c r="G9" s="60">
        <v>9</v>
      </c>
      <c r="H9" s="60">
        <v>5</v>
      </c>
      <c r="I9" s="29">
        <f t="shared" si="2"/>
        <v>315</v>
      </c>
      <c r="J9" s="29" t="str">
        <f t="shared" si="3"/>
        <v>96</v>
      </c>
      <c r="K9" s="29" t="str">
        <f>IFERROR(VLOOKUP(J9,Auxiliar!$C$6:$D$105,2,FALSE),"")</f>
        <v>crítico de riesgo</v>
      </c>
      <c r="L9" s="73" t="s">
        <v>116</v>
      </c>
      <c r="N9" s="47">
        <v>4.6999999999999999E-6</v>
      </c>
      <c r="O9" s="47">
        <f t="shared" si="4"/>
        <v>315.00000469999998</v>
      </c>
      <c r="P9" s="47" t="str">
        <f t="shared" si="5"/>
        <v>La falta de mantenimiento - La máquina deja de funcionar</v>
      </c>
      <c r="Q9" s="47" t="str">
        <f>VLOOKUP(LARGE($O$6:$O$55,4),$O$6:$P$55,2,FALSE)</f>
        <v>Sistema no funciona - Retraso en la producción</v>
      </c>
      <c r="R9" s="47" t="str">
        <f t="shared" si="1"/>
        <v>Sistema no funciona</v>
      </c>
      <c r="S9" s="47" t="str">
        <f t="shared" si="1"/>
        <v>Retraso en la producción</v>
      </c>
      <c r="T9" s="47">
        <f t="shared" si="1"/>
        <v>48</v>
      </c>
      <c r="U9" s="47" t="str">
        <f t="shared" si="1"/>
        <v>Verificación del sistema de corte</v>
      </c>
    </row>
    <row r="10" spans="1:21" ht="30" customHeight="1">
      <c r="A10" s="47">
        <v>5</v>
      </c>
      <c r="B10" s="47" t="str">
        <f t="shared" si="0"/>
        <v>placas de tamaño malignos - La máquina puede romper</v>
      </c>
      <c r="C10" s="53">
        <v>5</v>
      </c>
      <c r="D10" s="73" t="s">
        <v>112</v>
      </c>
      <c r="E10" s="73" t="s">
        <v>121</v>
      </c>
      <c r="F10" s="60">
        <v>6</v>
      </c>
      <c r="G10" s="60">
        <v>8</v>
      </c>
      <c r="H10" s="60">
        <v>4</v>
      </c>
      <c r="I10" s="29">
        <f t="shared" si="2"/>
        <v>192</v>
      </c>
      <c r="J10" s="29" t="str">
        <f t="shared" si="3"/>
        <v>85</v>
      </c>
      <c r="K10" s="29" t="str">
        <f>IFERROR(VLOOKUP(J10,Auxiliar!$C$6:$D$105,2,FALSE),"")</f>
        <v>alto riesgo</v>
      </c>
      <c r="L10" s="73" t="s">
        <v>117</v>
      </c>
      <c r="N10" s="47">
        <v>4.6E-6</v>
      </c>
      <c r="O10" s="47">
        <f t="shared" si="4"/>
        <v>192.00000460000001</v>
      </c>
      <c r="P10" s="47" t="str">
        <f t="shared" si="5"/>
        <v>placas de tamaño malignos - La máquina puede romper</v>
      </c>
      <c r="Q10" s="47" t="str">
        <f>VLOOKUP(LARGE($O$6:$O$55,5),$O$6:$P$55,2,FALSE)</f>
        <v>entradas Despedício - aumento de los costos</v>
      </c>
      <c r="R10" s="47" t="str">
        <f t="shared" si="1"/>
        <v>entradas Despedício</v>
      </c>
      <c r="S10" s="47" t="str">
        <f t="shared" si="1"/>
        <v>aumento de los costos</v>
      </c>
      <c r="T10" s="47">
        <f t="shared" si="1"/>
        <v>12</v>
      </c>
      <c r="U10" s="47" t="str">
        <f t="shared" si="1"/>
        <v>Reducir los insumos utilizados</v>
      </c>
    </row>
    <row r="11" spans="1:21" ht="30" customHeight="1">
      <c r="A11" s="47">
        <v>6</v>
      </c>
      <c r="B11" s="47" t="str">
        <f t="shared" si="0"/>
        <v xml:space="preserve"> - </v>
      </c>
      <c r="C11" s="53">
        <v>6</v>
      </c>
      <c r="D11" s="79"/>
      <c r="E11" s="79"/>
      <c r="F11" s="29"/>
      <c r="G11" s="29"/>
      <c r="H11" s="29"/>
      <c r="I11" s="29" t="str">
        <f t="shared" si="2"/>
        <v/>
      </c>
      <c r="J11" s="29" t="str">
        <f t="shared" si="3"/>
        <v>0</v>
      </c>
      <c r="K11" s="29" t="str">
        <f>IFERROR(VLOOKUP(J11,Auxiliar!$C$6:$D$105,2,FALSE),"")</f>
        <v/>
      </c>
      <c r="L11" s="58"/>
      <c r="N11" s="47">
        <v>4.5000000000000001E-6</v>
      </c>
      <c r="O11" s="47" t="str">
        <f t="shared" si="4"/>
        <v/>
      </c>
      <c r="P11" s="47" t="str">
        <f t="shared" si="5"/>
        <v xml:space="preserve"> - </v>
      </c>
    </row>
    <row r="12" spans="1:21" ht="30" customHeight="1">
      <c r="A12" s="47">
        <v>7</v>
      </c>
      <c r="B12" s="47" t="str">
        <f t="shared" si="0"/>
        <v xml:space="preserve"> - </v>
      </c>
      <c r="C12" s="53">
        <v>7</v>
      </c>
      <c r="D12" s="79"/>
      <c r="E12" s="79"/>
      <c r="F12" s="29"/>
      <c r="G12" s="29"/>
      <c r="H12" s="29"/>
      <c r="I12" s="29" t="str">
        <f t="shared" si="2"/>
        <v/>
      </c>
      <c r="J12" s="29" t="str">
        <f t="shared" si="3"/>
        <v>0</v>
      </c>
      <c r="K12" s="29" t="str">
        <f>IFERROR(VLOOKUP(J12,Auxiliar!$C$6:$D$105,2,FALSE),"")</f>
        <v/>
      </c>
      <c r="L12" s="58"/>
      <c r="N12" s="47">
        <v>4.4000000000000002E-6</v>
      </c>
      <c r="O12" s="47" t="str">
        <f t="shared" si="4"/>
        <v/>
      </c>
      <c r="P12" s="47" t="str">
        <f t="shared" si="5"/>
        <v xml:space="preserve"> - </v>
      </c>
    </row>
    <row r="13" spans="1:21" ht="30" customHeight="1">
      <c r="A13" s="47">
        <v>8</v>
      </c>
      <c r="B13" s="47" t="str">
        <f t="shared" si="0"/>
        <v xml:space="preserve"> - </v>
      </c>
      <c r="C13" s="53">
        <v>8</v>
      </c>
      <c r="D13" s="58"/>
      <c r="E13" s="58"/>
      <c r="F13" s="29"/>
      <c r="G13" s="29"/>
      <c r="H13" s="29"/>
      <c r="I13" s="29" t="str">
        <f t="shared" si="2"/>
        <v/>
      </c>
      <c r="J13" s="29" t="str">
        <f t="shared" si="3"/>
        <v>0</v>
      </c>
      <c r="K13" s="29" t="str">
        <f>IFERROR(VLOOKUP(J13,Auxiliar!$C$6:$D$105,2,FALSE),"")</f>
        <v/>
      </c>
      <c r="L13" s="58"/>
      <c r="N13" s="47">
        <v>4.3000000000000003E-6</v>
      </c>
      <c r="O13" s="47" t="str">
        <f t="shared" si="4"/>
        <v/>
      </c>
      <c r="P13" s="47" t="str">
        <f t="shared" si="5"/>
        <v xml:space="preserve"> - </v>
      </c>
    </row>
    <row r="14" spans="1:21" ht="30" customHeight="1">
      <c r="A14" s="47">
        <v>9</v>
      </c>
      <c r="B14" s="47" t="str">
        <f t="shared" si="0"/>
        <v xml:space="preserve"> - </v>
      </c>
      <c r="C14" s="53">
        <v>9</v>
      </c>
      <c r="D14" s="58"/>
      <c r="E14" s="58"/>
      <c r="F14" s="29"/>
      <c r="G14" s="29"/>
      <c r="H14" s="29"/>
      <c r="I14" s="29" t="str">
        <f t="shared" si="2"/>
        <v/>
      </c>
      <c r="J14" s="29" t="str">
        <f t="shared" si="3"/>
        <v>0</v>
      </c>
      <c r="K14" s="29" t="str">
        <f>IFERROR(VLOOKUP(J14,Auxiliar!$C$6:$D$105,2,FALSE),"")</f>
        <v/>
      </c>
      <c r="L14" s="58"/>
      <c r="N14" s="47">
        <v>4.1999999999999996E-6</v>
      </c>
      <c r="O14" s="47" t="str">
        <f t="shared" si="4"/>
        <v/>
      </c>
      <c r="P14" s="47" t="str">
        <f t="shared" si="5"/>
        <v xml:space="preserve"> - </v>
      </c>
    </row>
    <row r="15" spans="1:21" ht="30" customHeight="1">
      <c r="A15" s="47">
        <v>10</v>
      </c>
      <c r="B15" s="47" t="str">
        <f t="shared" si="0"/>
        <v xml:space="preserve"> - </v>
      </c>
      <c r="C15" s="53">
        <v>10</v>
      </c>
      <c r="D15" s="58"/>
      <c r="E15" s="58"/>
      <c r="F15" s="29"/>
      <c r="G15" s="29"/>
      <c r="H15" s="29"/>
      <c r="I15" s="29" t="str">
        <f t="shared" si="2"/>
        <v/>
      </c>
      <c r="J15" s="29" t="str">
        <f t="shared" si="3"/>
        <v>0</v>
      </c>
      <c r="K15" s="29" t="str">
        <f>IFERROR(VLOOKUP(J15,Auxiliar!$C$6:$D$105,2,FALSE),"")</f>
        <v/>
      </c>
      <c r="L15" s="58"/>
      <c r="N15" s="47">
        <v>4.0999999999999997E-6</v>
      </c>
      <c r="O15" s="47" t="str">
        <f t="shared" si="4"/>
        <v/>
      </c>
      <c r="P15" s="47" t="str">
        <f t="shared" si="5"/>
        <v xml:space="preserve"> - </v>
      </c>
    </row>
    <row r="16" spans="1:21" ht="30" customHeight="1">
      <c r="A16" s="47">
        <v>11</v>
      </c>
      <c r="B16" s="47" t="str">
        <f t="shared" si="0"/>
        <v xml:space="preserve"> - </v>
      </c>
      <c r="C16" s="53">
        <v>11</v>
      </c>
      <c r="D16" s="58"/>
      <c r="E16" s="58"/>
      <c r="F16" s="29"/>
      <c r="G16" s="29"/>
      <c r="H16" s="29"/>
      <c r="I16" s="29" t="str">
        <f t="shared" si="2"/>
        <v/>
      </c>
      <c r="J16" s="29" t="str">
        <f t="shared" si="3"/>
        <v>0</v>
      </c>
      <c r="K16" s="29" t="str">
        <f>IFERROR(VLOOKUP(J16,Auxiliar!$C$6:$D$105,2,FALSE),"")</f>
        <v/>
      </c>
      <c r="L16" s="58"/>
      <c r="N16" s="47">
        <v>3.9999999999999998E-6</v>
      </c>
      <c r="O16" s="47" t="str">
        <f t="shared" si="4"/>
        <v/>
      </c>
      <c r="P16" s="47" t="str">
        <f t="shared" si="5"/>
        <v xml:space="preserve"> - </v>
      </c>
    </row>
    <row r="17" spans="1:16" ht="30" customHeight="1">
      <c r="A17" s="47">
        <v>12</v>
      </c>
      <c r="B17" s="47" t="str">
        <f t="shared" si="0"/>
        <v xml:space="preserve"> - </v>
      </c>
      <c r="C17" s="53">
        <v>12</v>
      </c>
      <c r="D17" s="58"/>
      <c r="E17" s="58"/>
      <c r="F17" s="29"/>
      <c r="G17" s="29"/>
      <c r="H17" s="29"/>
      <c r="I17" s="29" t="str">
        <f t="shared" si="2"/>
        <v/>
      </c>
      <c r="J17" s="29" t="str">
        <f t="shared" si="3"/>
        <v>0</v>
      </c>
      <c r="K17" s="29" t="str">
        <f>IFERROR(VLOOKUP(J17,Auxiliar!$C$6:$D$105,2,FALSE),"")</f>
        <v/>
      </c>
      <c r="L17" s="58"/>
      <c r="N17" s="47">
        <v>3.8999999999999999E-6</v>
      </c>
      <c r="O17" s="47" t="str">
        <f t="shared" si="4"/>
        <v/>
      </c>
      <c r="P17" s="47" t="str">
        <f t="shared" si="5"/>
        <v xml:space="preserve"> - </v>
      </c>
    </row>
    <row r="18" spans="1:16" ht="30" customHeight="1">
      <c r="A18" s="47">
        <v>13</v>
      </c>
      <c r="B18" s="47" t="str">
        <f t="shared" si="0"/>
        <v xml:space="preserve"> - </v>
      </c>
      <c r="C18" s="53">
        <v>13</v>
      </c>
      <c r="D18" s="58"/>
      <c r="E18" s="58"/>
      <c r="F18" s="29"/>
      <c r="G18" s="29"/>
      <c r="H18" s="29"/>
      <c r="I18" s="29" t="str">
        <f t="shared" si="2"/>
        <v/>
      </c>
      <c r="J18" s="29" t="str">
        <f t="shared" si="3"/>
        <v>0</v>
      </c>
      <c r="K18" s="29" t="str">
        <f>IFERROR(VLOOKUP(J18,Auxiliar!$C$6:$D$105,2,FALSE),"")</f>
        <v/>
      </c>
      <c r="L18" s="58"/>
      <c r="N18" s="47">
        <v>3.8E-6</v>
      </c>
      <c r="O18" s="47" t="str">
        <f t="shared" si="4"/>
        <v/>
      </c>
      <c r="P18" s="47" t="str">
        <f t="shared" si="5"/>
        <v xml:space="preserve"> - </v>
      </c>
    </row>
    <row r="19" spans="1:16" ht="30" customHeight="1">
      <c r="A19" s="47">
        <v>14</v>
      </c>
      <c r="B19" s="47" t="str">
        <f t="shared" si="0"/>
        <v xml:space="preserve"> - </v>
      </c>
      <c r="C19" s="53">
        <v>14</v>
      </c>
      <c r="D19" s="58"/>
      <c r="E19" s="58"/>
      <c r="F19" s="29"/>
      <c r="G19" s="29"/>
      <c r="H19" s="29"/>
      <c r="I19" s="29" t="str">
        <f t="shared" si="2"/>
        <v/>
      </c>
      <c r="J19" s="29" t="str">
        <f t="shared" si="3"/>
        <v>0</v>
      </c>
      <c r="K19" s="29" t="str">
        <f>IFERROR(VLOOKUP(J19,Auxiliar!$C$6:$D$105,2,FALSE),"")</f>
        <v/>
      </c>
      <c r="L19" s="58"/>
      <c r="N19" s="47">
        <v>3.7000000000000002E-6</v>
      </c>
      <c r="O19" s="47" t="str">
        <f t="shared" si="4"/>
        <v/>
      </c>
      <c r="P19" s="47" t="str">
        <f t="shared" si="5"/>
        <v xml:space="preserve"> - </v>
      </c>
    </row>
    <row r="20" spans="1:16" ht="30" customHeight="1">
      <c r="A20" s="47">
        <v>15</v>
      </c>
      <c r="B20" s="47" t="str">
        <f t="shared" si="0"/>
        <v xml:space="preserve"> - </v>
      </c>
      <c r="C20" s="53">
        <v>15</v>
      </c>
      <c r="D20" s="58"/>
      <c r="E20" s="58"/>
      <c r="F20" s="29"/>
      <c r="G20" s="29"/>
      <c r="H20" s="29"/>
      <c r="I20" s="29" t="str">
        <f t="shared" si="2"/>
        <v/>
      </c>
      <c r="J20" s="29" t="str">
        <f t="shared" si="3"/>
        <v>0</v>
      </c>
      <c r="K20" s="29" t="str">
        <f>IFERROR(VLOOKUP(J20,Auxiliar!$C$6:$D$105,2,FALSE),"")</f>
        <v/>
      </c>
      <c r="L20" s="58"/>
      <c r="N20" s="47">
        <v>3.5999999999999998E-6</v>
      </c>
      <c r="O20" s="47" t="str">
        <f t="shared" si="4"/>
        <v/>
      </c>
      <c r="P20" s="47" t="str">
        <f t="shared" si="5"/>
        <v xml:space="preserve"> - </v>
      </c>
    </row>
    <row r="21" spans="1:16" ht="30" customHeight="1">
      <c r="A21" s="47">
        <v>16</v>
      </c>
      <c r="B21" s="47" t="str">
        <f t="shared" si="0"/>
        <v xml:space="preserve"> - </v>
      </c>
      <c r="C21" s="53">
        <v>16</v>
      </c>
      <c r="D21" s="58"/>
      <c r="E21" s="58"/>
      <c r="F21" s="29"/>
      <c r="G21" s="29"/>
      <c r="H21" s="29"/>
      <c r="I21" s="29" t="str">
        <f t="shared" si="2"/>
        <v/>
      </c>
      <c r="J21" s="29" t="str">
        <f t="shared" si="3"/>
        <v>0</v>
      </c>
      <c r="K21" s="29" t="str">
        <f>IFERROR(VLOOKUP(J21,Auxiliar!$C$6:$D$105,2,FALSE),"")</f>
        <v/>
      </c>
      <c r="L21" s="58"/>
      <c r="N21" s="47">
        <v>3.4999999999999999E-6</v>
      </c>
      <c r="O21" s="47" t="str">
        <f t="shared" si="4"/>
        <v/>
      </c>
      <c r="P21" s="47" t="str">
        <f t="shared" si="5"/>
        <v xml:space="preserve"> - </v>
      </c>
    </row>
    <row r="22" spans="1:16" ht="30" customHeight="1">
      <c r="A22" s="47">
        <v>17</v>
      </c>
      <c r="B22" s="47" t="str">
        <f t="shared" si="0"/>
        <v xml:space="preserve"> - </v>
      </c>
      <c r="C22" s="53">
        <v>17</v>
      </c>
      <c r="D22" s="58"/>
      <c r="E22" s="58"/>
      <c r="F22" s="29"/>
      <c r="G22" s="29"/>
      <c r="H22" s="29"/>
      <c r="I22" s="29" t="str">
        <f t="shared" si="2"/>
        <v/>
      </c>
      <c r="J22" s="29" t="str">
        <f t="shared" si="3"/>
        <v>0</v>
      </c>
      <c r="K22" s="29" t="str">
        <f>IFERROR(VLOOKUP(J22,Auxiliar!$C$6:$D$105,2,FALSE),"")</f>
        <v/>
      </c>
      <c r="L22" s="58"/>
      <c r="N22" s="47">
        <v>3.4000000000000001E-6</v>
      </c>
      <c r="O22" s="47" t="str">
        <f t="shared" si="4"/>
        <v/>
      </c>
      <c r="P22" s="47" t="str">
        <f t="shared" si="5"/>
        <v xml:space="preserve"> - </v>
      </c>
    </row>
    <row r="23" spans="1:16" ht="30" customHeight="1">
      <c r="A23" s="47">
        <v>18</v>
      </c>
      <c r="B23" s="47" t="str">
        <f t="shared" si="0"/>
        <v xml:space="preserve"> - </v>
      </c>
      <c r="C23" s="53">
        <v>18</v>
      </c>
      <c r="D23" s="58"/>
      <c r="E23" s="58"/>
      <c r="F23" s="29"/>
      <c r="G23" s="29"/>
      <c r="H23" s="29"/>
      <c r="I23" s="29" t="str">
        <f t="shared" si="2"/>
        <v/>
      </c>
      <c r="J23" s="29" t="str">
        <f t="shared" si="3"/>
        <v>0</v>
      </c>
      <c r="K23" s="29" t="str">
        <f>IFERROR(VLOOKUP(J23,Auxiliar!$C$6:$D$105,2,FALSE),"")</f>
        <v/>
      </c>
      <c r="L23" s="58"/>
      <c r="N23" s="47">
        <v>3.3000000000000002E-6</v>
      </c>
      <c r="O23" s="47" t="str">
        <f t="shared" si="4"/>
        <v/>
      </c>
      <c r="P23" s="47" t="str">
        <f t="shared" si="5"/>
        <v xml:space="preserve"> - </v>
      </c>
    </row>
    <row r="24" spans="1:16" ht="30" customHeight="1">
      <c r="A24" s="47">
        <v>19</v>
      </c>
      <c r="B24" s="47" t="str">
        <f t="shared" si="0"/>
        <v xml:space="preserve"> - </v>
      </c>
      <c r="C24" s="53">
        <v>19</v>
      </c>
      <c r="D24" s="58"/>
      <c r="E24" s="58"/>
      <c r="F24" s="29"/>
      <c r="G24" s="29"/>
      <c r="H24" s="29"/>
      <c r="I24" s="29" t="str">
        <f t="shared" si="2"/>
        <v/>
      </c>
      <c r="J24" s="29" t="str">
        <f t="shared" si="3"/>
        <v>0</v>
      </c>
      <c r="K24" s="29" t="str">
        <f>IFERROR(VLOOKUP(J24,Auxiliar!$C$6:$D$105,2,FALSE),"")</f>
        <v/>
      </c>
      <c r="L24" s="58"/>
      <c r="N24" s="47">
        <v>3.1999999999999999E-6</v>
      </c>
      <c r="O24" s="47" t="str">
        <f t="shared" si="4"/>
        <v/>
      </c>
      <c r="P24" s="47" t="str">
        <f t="shared" si="5"/>
        <v xml:space="preserve"> - </v>
      </c>
    </row>
    <row r="25" spans="1:16" ht="30" customHeight="1">
      <c r="A25" s="47">
        <v>20</v>
      </c>
      <c r="B25" s="47" t="str">
        <f t="shared" si="0"/>
        <v xml:space="preserve"> - </v>
      </c>
      <c r="C25" s="53">
        <v>20</v>
      </c>
      <c r="D25" s="58"/>
      <c r="E25" s="58"/>
      <c r="F25" s="29"/>
      <c r="G25" s="29"/>
      <c r="H25" s="29"/>
      <c r="I25" s="29" t="str">
        <f t="shared" si="2"/>
        <v/>
      </c>
      <c r="J25" s="29" t="str">
        <f t="shared" si="3"/>
        <v>0</v>
      </c>
      <c r="K25" s="29" t="str">
        <f>IFERROR(VLOOKUP(J25,Auxiliar!$C$6:$D$105,2,FALSE),"")</f>
        <v/>
      </c>
      <c r="L25" s="58"/>
      <c r="N25" s="47">
        <v>3.1E-6</v>
      </c>
      <c r="O25" s="47" t="str">
        <f t="shared" si="4"/>
        <v/>
      </c>
      <c r="P25" s="47" t="str">
        <f t="shared" si="5"/>
        <v xml:space="preserve"> - </v>
      </c>
    </row>
    <row r="26" spans="1:16" ht="30" customHeight="1">
      <c r="A26" s="47">
        <v>21</v>
      </c>
      <c r="B26" s="47" t="str">
        <f t="shared" si="0"/>
        <v xml:space="preserve"> - </v>
      </c>
      <c r="C26" s="53">
        <v>21</v>
      </c>
      <c r="D26" s="58"/>
      <c r="E26" s="58"/>
      <c r="F26" s="29"/>
      <c r="G26" s="29"/>
      <c r="H26" s="29"/>
      <c r="I26" s="29" t="str">
        <f t="shared" si="2"/>
        <v/>
      </c>
      <c r="J26" s="29" t="str">
        <f t="shared" si="3"/>
        <v>0</v>
      </c>
      <c r="K26" s="29" t="str">
        <f>IFERROR(VLOOKUP(J26,Auxiliar!$C$6:$D$105,2,FALSE),"")</f>
        <v/>
      </c>
      <c r="L26" s="58"/>
      <c r="N26" s="47">
        <v>3.0000000000000001E-6</v>
      </c>
      <c r="O26" s="47" t="str">
        <f t="shared" si="4"/>
        <v/>
      </c>
      <c r="P26" s="47" t="str">
        <f t="shared" si="5"/>
        <v xml:space="preserve"> - </v>
      </c>
    </row>
    <row r="27" spans="1:16" ht="30" customHeight="1">
      <c r="A27" s="47">
        <v>22</v>
      </c>
      <c r="B27" s="47" t="str">
        <f t="shared" si="0"/>
        <v xml:space="preserve"> - </v>
      </c>
      <c r="C27" s="53">
        <v>22</v>
      </c>
      <c r="D27" s="58"/>
      <c r="E27" s="58"/>
      <c r="F27" s="29"/>
      <c r="G27" s="29"/>
      <c r="H27" s="29"/>
      <c r="I27" s="29" t="str">
        <f t="shared" si="2"/>
        <v/>
      </c>
      <c r="J27" s="29" t="str">
        <f t="shared" si="3"/>
        <v>0</v>
      </c>
      <c r="K27" s="29" t="str">
        <f>IFERROR(VLOOKUP(J27,Auxiliar!$C$6:$D$105,2,FALSE),"")</f>
        <v/>
      </c>
      <c r="L27" s="58"/>
      <c r="N27" s="47">
        <v>2.9000000000000002E-6</v>
      </c>
      <c r="O27" s="47" t="str">
        <f t="shared" si="4"/>
        <v/>
      </c>
      <c r="P27" s="47" t="str">
        <f t="shared" si="5"/>
        <v xml:space="preserve"> - </v>
      </c>
    </row>
    <row r="28" spans="1:16" ht="30" customHeight="1">
      <c r="A28" s="47">
        <v>23</v>
      </c>
      <c r="B28" s="47" t="str">
        <f t="shared" si="0"/>
        <v xml:space="preserve"> - </v>
      </c>
      <c r="C28" s="53">
        <v>23</v>
      </c>
      <c r="D28" s="58"/>
      <c r="E28" s="58"/>
      <c r="F28" s="29"/>
      <c r="G28" s="29"/>
      <c r="H28" s="29"/>
      <c r="I28" s="29" t="str">
        <f t="shared" si="2"/>
        <v/>
      </c>
      <c r="J28" s="29" t="str">
        <f t="shared" si="3"/>
        <v>0</v>
      </c>
      <c r="K28" s="29" t="str">
        <f>IFERROR(VLOOKUP(J28,Auxiliar!$C$6:$D$105,2,FALSE),"")</f>
        <v/>
      </c>
      <c r="L28" s="58"/>
      <c r="N28" s="47">
        <v>2.7999999999999999E-6</v>
      </c>
      <c r="O28" s="47" t="str">
        <f t="shared" si="4"/>
        <v/>
      </c>
      <c r="P28" s="47" t="str">
        <f t="shared" si="5"/>
        <v xml:space="preserve"> - </v>
      </c>
    </row>
    <row r="29" spans="1:16" ht="30" customHeight="1">
      <c r="A29" s="47">
        <v>24</v>
      </c>
      <c r="B29" s="47" t="str">
        <f t="shared" si="0"/>
        <v xml:space="preserve"> - </v>
      </c>
      <c r="C29" s="53">
        <v>24</v>
      </c>
      <c r="D29" s="58"/>
      <c r="E29" s="58"/>
      <c r="F29" s="29"/>
      <c r="G29" s="29"/>
      <c r="H29" s="29"/>
      <c r="I29" s="29" t="str">
        <f t="shared" si="2"/>
        <v/>
      </c>
      <c r="J29" s="29" t="str">
        <f t="shared" si="3"/>
        <v>0</v>
      </c>
      <c r="K29" s="29" t="str">
        <f>IFERROR(VLOOKUP(J29,Auxiliar!$C$6:$D$105,2,FALSE),"")</f>
        <v/>
      </c>
      <c r="L29" s="58"/>
      <c r="N29" s="47">
        <v>2.7E-6</v>
      </c>
      <c r="O29" s="47" t="str">
        <f t="shared" si="4"/>
        <v/>
      </c>
      <c r="P29" s="47" t="str">
        <f t="shared" si="5"/>
        <v xml:space="preserve"> - </v>
      </c>
    </row>
    <row r="30" spans="1:16" ht="30" customHeight="1">
      <c r="A30" s="47">
        <v>25</v>
      </c>
      <c r="B30" s="47" t="str">
        <f t="shared" si="0"/>
        <v xml:space="preserve"> - </v>
      </c>
      <c r="C30" s="53">
        <v>25</v>
      </c>
      <c r="D30" s="58"/>
      <c r="E30" s="58"/>
      <c r="F30" s="29"/>
      <c r="G30" s="29"/>
      <c r="H30" s="29"/>
      <c r="I30" s="29" t="str">
        <f t="shared" si="2"/>
        <v/>
      </c>
      <c r="J30" s="29" t="str">
        <f t="shared" si="3"/>
        <v>0</v>
      </c>
      <c r="K30" s="29" t="str">
        <f>IFERROR(VLOOKUP(J30,Auxiliar!$C$6:$D$105,2,FALSE),"")</f>
        <v/>
      </c>
      <c r="L30" s="58"/>
      <c r="N30" s="47">
        <v>2.6000000000000001E-6</v>
      </c>
      <c r="O30" s="47" t="str">
        <f t="shared" si="4"/>
        <v/>
      </c>
      <c r="P30" s="47" t="str">
        <f t="shared" si="5"/>
        <v xml:space="preserve"> - </v>
      </c>
    </row>
    <row r="31" spans="1:16" ht="30" customHeight="1">
      <c r="A31" s="47">
        <v>26</v>
      </c>
      <c r="B31" s="47" t="str">
        <f t="shared" si="0"/>
        <v xml:space="preserve"> - </v>
      </c>
      <c r="C31" s="53">
        <v>26</v>
      </c>
      <c r="D31" s="58"/>
      <c r="E31" s="58"/>
      <c r="F31" s="29"/>
      <c r="G31" s="29"/>
      <c r="H31" s="29"/>
      <c r="I31" s="29" t="str">
        <f t="shared" si="2"/>
        <v/>
      </c>
      <c r="J31" s="29" t="str">
        <f t="shared" si="3"/>
        <v>0</v>
      </c>
      <c r="K31" s="29" t="str">
        <f>IFERROR(VLOOKUP(J31,Auxiliar!$C$6:$D$105,2,FALSE),"")</f>
        <v/>
      </c>
      <c r="L31" s="58"/>
      <c r="N31" s="47">
        <v>2.5000000000000002E-6</v>
      </c>
      <c r="O31" s="47" t="str">
        <f t="shared" si="4"/>
        <v/>
      </c>
      <c r="P31" s="47" t="str">
        <f t="shared" si="5"/>
        <v xml:space="preserve"> - </v>
      </c>
    </row>
    <row r="32" spans="1:16" ht="30" customHeight="1">
      <c r="A32" s="47">
        <v>27</v>
      </c>
      <c r="B32" s="47" t="str">
        <f t="shared" si="0"/>
        <v xml:space="preserve"> - </v>
      </c>
      <c r="C32" s="53">
        <v>27</v>
      </c>
      <c r="D32" s="58"/>
      <c r="E32" s="58"/>
      <c r="F32" s="29"/>
      <c r="G32" s="29"/>
      <c r="H32" s="29"/>
      <c r="I32" s="29" t="str">
        <f t="shared" si="2"/>
        <v/>
      </c>
      <c r="J32" s="29" t="str">
        <f t="shared" si="3"/>
        <v>0</v>
      </c>
      <c r="K32" s="29" t="str">
        <f>IFERROR(VLOOKUP(J32,Auxiliar!$C$6:$D$105,2,FALSE),"")</f>
        <v/>
      </c>
      <c r="L32" s="58"/>
      <c r="N32" s="47">
        <v>2.3999999999999999E-6</v>
      </c>
      <c r="O32" s="47" t="str">
        <f t="shared" si="4"/>
        <v/>
      </c>
      <c r="P32" s="47" t="str">
        <f t="shared" si="5"/>
        <v xml:space="preserve"> - </v>
      </c>
    </row>
    <row r="33" spans="1:16" ht="30" customHeight="1">
      <c r="A33" s="47">
        <v>28</v>
      </c>
      <c r="B33" s="47" t="str">
        <f t="shared" si="0"/>
        <v xml:space="preserve"> - </v>
      </c>
      <c r="C33" s="53">
        <v>28</v>
      </c>
      <c r="D33" s="58"/>
      <c r="E33" s="58"/>
      <c r="F33" s="29"/>
      <c r="G33" s="29"/>
      <c r="H33" s="29"/>
      <c r="I33" s="29" t="str">
        <f t="shared" si="2"/>
        <v/>
      </c>
      <c r="J33" s="29" t="str">
        <f t="shared" si="3"/>
        <v>0</v>
      </c>
      <c r="K33" s="29" t="str">
        <f>IFERROR(VLOOKUP(J33,Auxiliar!$C$6:$D$105,2,FALSE),"")</f>
        <v/>
      </c>
      <c r="L33" s="58"/>
      <c r="N33" s="47">
        <v>2.3E-6</v>
      </c>
      <c r="O33" s="47" t="str">
        <f t="shared" si="4"/>
        <v/>
      </c>
      <c r="P33" s="47" t="str">
        <f t="shared" si="5"/>
        <v xml:space="preserve"> - </v>
      </c>
    </row>
    <row r="34" spans="1:16" ht="30" customHeight="1">
      <c r="A34" s="47">
        <v>29</v>
      </c>
      <c r="B34" s="47" t="str">
        <f t="shared" si="0"/>
        <v xml:space="preserve"> - </v>
      </c>
      <c r="C34" s="53">
        <v>29</v>
      </c>
      <c r="D34" s="58"/>
      <c r="E34" s="58"/>
      <c r="F34" s="29"/>
      <c r="G34" s="29"/>
      <c r="H34" s="29"/>
      <c r="I34" s="29" t="str">
        <f t="shared" si="2"/>
        <v/>
      </c>
      <c r="J34" s="29" t="str">
        <f t="shared" si="3"/>
        <v>0</v>
      </c>
      <c r="K34" s="29" t="str">
        <f>IFERROR(VLOOKUP(J34,Auxiliar!$C$6:$D$105,2,FALSE),"")</f>
        <v/>
      </c>
      <c r="L34" s="58"/>
      <c r="N34" s="47">
        <v>2.2000000000000001E-6</v>
      </c>
      <c r="O34" s="47" t="str">
        <f t="shared" si="4"/>
        <v/>
      </c>
      <c r="P34" s="47" t="str">
        <f t="shared" si="5"/>
        <v xml:space="preserve"> - </v>
      </c>
    </row>
    <row r="35" spans="1:16" ht="30" customHeight="1">
      <c r="A35" s="47">
        <v>30</v>
      </c>
      <c r="B35" s="47" t="str">
        <f t="shared" si="0"/>
        <v xml:space="preserve"> - </v>
      </c>
      <c r="C35" s="53">
        <v>30</v>
      </c>
      <c r="D35" s="58"/>
      <c r="E35" s="58"/>
      <c r="F35" s="29"/>
      <c r="G35" s="29"/>
      <c r="H35" s="29"/>
      <c r="I35" s="29" t="str">
        <f t="shared" si="2"/>
        <v/>
      </c>
      <c r="J35" s="29" t="str">
        <f t="shared" si="3"/>
        <v>0</v>
      </c>
      <c r="K35" s="29" t="str">
        <f>IFERROR(VLOOKUP(J35,Auxiliar!$C$6:$D$105,2,FALSE),"")</f>
        <v/>
      </c>
      <c r="L35" s="58"/>
      <c r="N35" s="47">
        <v>2.0999999999999998E-6</v>
      </c>
      <c r="O35" s="47" t="str">
        <f t="shared" si="4"/>
        <v/>
      </c>
      <c r="P35" s="47" t="str">
        <f t="shared" si="5"/>
        <v xml:space="preserve"> - </v>
      </c>
    </row>
    <row r="36" spans="1:16" ht="30" customHeight="1">
      <c r="A36" s="47">
        <v>31</v>
      </c>
      <c r="B36" s="47" t="str">
        <f t="shared" si="0"/>
        <v xml:space="preserve"> - </v>
      </c>
      <c r="C36" s="53">
        <v>31</v>
      </c>
      <c r="D36" s="58"/>
      <c r="E36" s="58"/>
      <c r="F36" s="29"/>
      <c r="G36" s="29"/>
      <c r="H36" s="29"/>
      <c r="I36" s="29" t="str">
        <f t="shared" si="2"/>
        <v/>
      </c>
      <c r="J36" s="29" t="str">
        <f t="shared" si="3"/>
        <v>0</v>
      </c>
      <c r="K36" s="29" t="str">
        <f>IFERROR(VLOOKUP(J36,Auxiliar!$C$6:$D$105,2,FALSE),"")</f>
        <v/>
      </c>
      <c r="L36" s="58"/>
      <c r="N36" s="47">
        <v>1.9999999999999999E-6</v>
      </c>
      <c r="O36" s="47" t="str">
        <f t="shared" si="4"/>
        <v/>
      </c>
      <c r="P36" s="47" t="str">
        <f t="shared" si="5"/>
        <v xml:space="preserve"> - </v>
      </c>
    </row>
    <row r="37" spans="1:16" ht="30" customHeight="1">
      <c r="A37" s="47">
        <v>32</v>
      </c>
      <c r="B37" s="47" t="str">
        <f t="shared" si="0"/>
        <v xml:space="preserve"> - </v>
      </c>
      <c r="C37" s="53">
        <v>32</v>
      </c>
      <c r="D37" s="58"/>
      <c r="E37" s="58"/>
      <c r="F37" s="29"/>
      <c r="G37" s="29"/>
      <c r="H37" s="29"/>
      <c r="I37" s="29" t="str">
        <f t="shared" si="2"/>
        <v/>
      </c>
      <c r="J37" s="29" t="str">
        <f t="shared" si="3"/>
        <v>0</v>
      </c>
      <c r="K37" s="29" t="str">
        <f>IFERROR(VLOOKUP(J37,Auxiliar!$C$6:$D$105,2,FALSE),"")</f>
        <v/>
      </c>
      <c r="L37" s="58"/>
      <c r="N37" s="47">
        <v>1.9E-6</v>
      </c>
      <c r="O37" s="47" t="str">
        <f t="shared" si="4"/>
        <v/>
      </c>
      <c r="P37" s="47" t="str">
        <f t="shared" si="5"/>
        <v xml:space="preserve"> - </v>
      </c>
    </row>
    <row r="38" spans="1:16" ht="30" customHeight="1">
      <c r="A38" s="47">
        <v>33</v>
      </c>
      <c r="B38" s="47" t="str">
        <f t="shared" ref="B38:B55" si="6">CONCATENATE(D38," - ",E38)</f>
        <v xml:space="preserve"> - </v>
      </c>
      <c r="C38" s="53">
        <v>33</v>
      </c>
      <c r="D38" s="58"/>
      <c r="E38" s="58"/>
      <c r="F38" s="29"/>
      <c r="G38" s="29"/>
      <c r="H38" s="29"/>
      <c r="I38" s="29" t="str">
        <f t="shared" si="2"/>
        <v/>
      </c>
      <c r="J38" s="29" t="str">
        <f t="shared" si="3"/>
        <v>0</v>
      </c>
      <c r="K38" s="29" t="str">
        <f>IFERROR(VLOOKUP(J38,Auxiliar!$C$6:$D$105,2,FALSE),"")</f>
        <v/>
      </c>
      <c r="L38" s="58"/>
      <c r="N38" s="47">
        <v>1.7999999999999999E-6</v>
      </c>
      <c r="O38" s="47" t="str">
        <f t="shared" si="4"/>
        <v/>
      </c>
      <c r="P38" s="47" t="str">
        <f t="shared" si="5"/>
        <v xml:space="preserve"> - </v>
      </c>
    </row>
    <row r="39" spans="1:16" ht="30" customHeight="1">
      <c r="A39" s="47">
        <v>34</v>
      </c>
      <c r="B39" s="47" t="str">
        <f t="shared" si="6"/>
        <v xml:space="preserve"> - </v>
      </c>
      <c r="C39" s="53">
        <v>34</v>
      </c>
      <c r="D39" s="58"/>
      <c r="E39" s="58"/>
      <c r="F39" s="29"/>
      <c r="G39" s="29"/>
      <c r="H39" s="29"/>
      <c r="I39" s="29" t="str">
        <f t="shared" si="2"/>
        <v/>
      </c>
      <c r="J39" s="29" t="str">
        <f t="shared" si="3"/>
        <v>0</v>
      </c>
      <c r="K39" s="29" t="str">
        <f>IFERROR(VLOOKUP(J39,Auxiliar!$C$6:$D$105,2,FALSE),"")</f>
        <v/>
      </c>
      <c r="L39" s="58"/>
      <c r="N39" s="47">
        <v>1.7E-6</v>
      </c>
      <c r="O39" s="47" t="str">
        <f t="shared" si="4"/>
        <v/>
      </c>
      <c r="P39" s="47" t="str">
        <f t="shared" si="5"/>
        <v xml:space="preserve"> - </v>
      </c>
    </row>
    <row r="40" spans="1:16" ht="30" customHeight="1">
      <c r="A40" s="47">
        <v>35</v>
      </c>
      <c r="B40" s="47" t="str">
        <f t="shared" si="6"/>
        <v xml:space="preserve"> - </v>
      </c>
      <c r="C40" s="53">
        <v>35</v>
      </c>
      <c r="D40" s="58"/>
      <c r="E40" s="58"/>
      <c r="F40" s="29"/>
      <c r="G40" s="29"/>
      <c r="H40" s="29"/>
      <c r="I40" s="29" t="str">
        <f t="shared" si="2"/>
        <v/>
      </c>
      <c r="J40" s="29" t="str">
        <f t="shared" si="3"/>
        <v>0</v>
      </c>
      <c r="K40" s="29" t="str">
        <f>IFERROR(VLOOKUP(J40,Auxiliar!$C$6:$D$105,2,FALSE),"")</f>
        <v/>
      </c>
      <c r="L40" s="58"/>
      <c r="N40" s="47">
        <v>1.5999999999999999E-6</v>
      </c>
      <c r="O40" s="47" t="str">
        <f t="shared" si="4"/>
        <v/>
      </c>
      <c r="P40" s="47" t="str">
        <f t="shared" si="5"/>
        <v xml:space="preserve"> - </v>
      </c>
    </row>
    <row r="41" spans="1:16" ht="30" customHeight="1">
      <c r="A41" s="47">
        <v>36</v>
      </c>
      <c r="B41" s="47" t="str">
        <f t="shared" si="6"/>
        <v xml:space="preserve"> - </v>
      </c>
      <c r="C41" s="53">
        <v>36</v>
      </c>
      <c r="D41" s="58"/>
      <c r="E41" s="58"/>
      <c r="F41" s="29"/>
      <c r="G41" s="29"/>
      <c r="H41" s="29"/>
      <c r="I41" s="29" t="str">
        <f t="shared" si="2"/>
        <v/>
      </c>
      <c r="J41" s="29" t="str">
        <f t="shared" si="3"/>
        <v>0</v>
      </c>
      <c r="K41" s="29" t="str">
        <f>IFERROR(VLOOKUP(J41,Auxiliar!$C$6:$D$105,2,FALSE),"")</f>
        <v/>
      </c>
      <c r="L41" s="58"/>
      <c r="N41" s="47">
        <v>1.5E-6</v>
      </c>
      <c r="O41" s="47" t="str">
        <f t="shared" si="4"/>
        <v/>
      </c>
      <c r="P41" s="47" t="str">
        <f t="shared" si="5"/>
        <v xml:space="preserve"> - </v>
      </c>
    </row>
    <row r="42" spans="1:16" ht="30" customHeight="1">
      <c r="A42" s="47">
        <v>37</v>
      </c>
      <c r="B42" s="47" t="str">
        <f t="shared" si="6"/>
        <v xml:space="preserve"> - </v>
      </c>
      <c r="C42" s="53">
        <v>37</v>
      </c>
      <c r="D42" s="58"/>
      <c r="E42" s="58"/>
      <c r="F42" s="29"/>
      <c r="G42" s="29"/>
      <c r="H42" s="29"/>
      <c r="I42" s="29" t="str">
        <f t="shared" si="2"/>
        <v/>
      </c>
      <c r="J42" s="29" t="str">
        <f t="shared" si="3"/>
        <v>0</v>
      </c>
      <c r="K42" s="29" t="str">
        <f>IFERROR(VLOOKUP(J42,Auxiliar!$C$6:$D$105,2,FALSE),"")</f>
        <v/>
      </c>
      <c r="L42" s="58"/>
      <c r="N42" s="47">
        <v>1.3999999999999999E-6</v>
      </c>
      <c r="O42" s="47" t="str">
        <f t="shared" si="4"/>
        <v/>
      </c>
      <c r="P42" s="47" t="str">
        <f t="shared" si="5"/>
        <v xml:space="preserve"> - </v>
      </c>
    </row>
    <row r="43" spans="1:16" ht="30" customHeight="1">
      <c r="A43" s="47">
        <v>38</v>
      </c>
      <c r="B43" s="47" t="str">
        <f t="shared" si="6"/>
        <v xml:space="preserve"> - </v>
      </c>
      <c r="C43" s="53">
        <v>38</v>
      </c>
      <c r="D43" s="58"/>
      <c r="E43" s="58"/>
      <c r="F43" s="29"/>
      <c r="G43" s="29"/>
      <c r="H43" s="29"/>
      <c r="I43" s="29" t="str">
        <f t="shared" si="2"/>
        <v/>
      </c>
      <c r="J43" s="29" t="str">
        <f t="shared" si="3"/>
        <v>0</v>
      </c>
      <c r="K43" s="29" t="str">
        <f>IFERROR(VLOOKUP(J43,Auxiliar!$C$6:$D$105,2,FALSE),"")</f>
        <v/>
      </c>
      <c r="L43" s="58"/>
      <c r="N43" s="47">
        <v>1.3E-6</v>
      </c>
      <c r="O43" s="47" t="str">
        <f t="shared" si="4"/>
        <v/>
      </c>
      <c r="P43" s="47" t="str">
        <f t="shared" si="5"/>
        <v xml:space="preserve"> - </v>
      </c>
    </row>
    <row r="44" spans="1:16" ht="30" customHeight="1">
      <c r="A44" s="47">
        <v>39</v>
      </c>
      <c r="B44" s="47" t="str">
        <f t="shared" si="6"/>
        <v xml:space="preserve"> - </v>
      </c>
      <c r="C44" s="53">
        <v>39</v>
      </c>
      <c r="D44" s="58"/>
      <c r="E44" s="58"/>
      <c r="F44" s="29"/>
      <c r="G44" s="29"/>
      <c r="H44" s="29"/>
      <c r="I44" s="29" t="str">
        <f t="shared" si="2"/>
        <v/>
      </c>
      <c r="J44" s="29" t="str">
        <f t="shared" si="3"/>
        <v>0</v>
      </c>
      <c r="K44" s="29" t="str">
        <f>IFERROR(VLOOKUP(J44,Auxiliar!$C$6:$D$105,2,FALSE),"")</f>
        <v/>
      </c>
      <c r="L44" s="58"/>
      <c r="N44" s="47">
        <v>1.1999999999999999E-6</v>
      </c>
      <c r="O44" s="47" t="str">
        <f t="shared" si="4"/>
        <v/>
      </c>
      <c r="P44" s="47" t="str">
        <f t="shared" si="5"/>
        <v xml:space="preserve"> - </v>
      </c>
    </row>
    <row r="45" spans="1:16" ht="30" customHeight="1">
      <c r="A45" s="47">
        <v>40</v>
      </c>
      <c r="B45" s="47" t="str">
        <f t="shared" si="6"/>
        <v xml:space="preserve"> - </v>
      </c>
      <c r="C45" s="53">
        <v>40</v>
      </c>
      <c r="D45" s="58"/>
      <c r="E45" s="58"/>
      <c r="F45" s="29"/>
      <c r="G45" s="29"/>
      <c r="H45" s="29"/>
      <c r="I45" s="29" t="str">
        <f t="shared" si="2"/>
        <v/>
      </c>
      <c r="J45" s="29" t="str">
        <f t="shared" si="3"/>
        <v>0</v>
      </c>
      <c r="K45" s="29" t="str">
        <f>IFERROR(VLOOKUP(J45,Auxiliar!$C$6:$D$105,2,FALSE),"")</f>
        <v/>
      </c>
      <c r="L45" s="58"/>
      <c r="N45" s="47">
        <v>1.1000000000000001E-6</v>
      </c>
      <c r="O45" s="47" t="str">
        <f t="shared" si="4"/>
        <v/>
      </c>
      <c r="P45" s="47" t="str">
        <f t="shared" si="5"/>
        <v xml:space="preserve"> - </v>
      </c>
    </row>
    <row r="46" spans="1:16" ht="30" customHeight="1">
      <c r="A46" s="47">
        <v>41</v>
      </c>
      <c r="B46" s="47" t="str">
        <f t="shared" si="6"/>
        <v xml:space="preserve"> - </v>
      </c>
      <c r="C46" s="53">
        <v>41</v>
      </c>
      <c r="D46" s="58"/>
      <c r="E46" s="58"/>
      <c r="F46" s="29"/>
      <c r="G46" s="29"/>
      <c r="H46" s="29"/>
      <c r="I46" s="29" t="str">
        <f t="shared" si="2"/>
        <v/>
      </c>
      <c r="J46" s="29" t="str">
        <f t="shared" si="3"/>
        <v>0</v>
      </c>
      <c r="K46" s="29" t="str">
        <f>IFERROR(VLOOKUP(J46,Auxiliar!$C$6:$D$105,2,FALSE),"")</f>
        <v/>
      </c>
      <c r="L46" s="58"/>
      <c r="N46" s="47">
        <v>9.9999999999999995E-7</v>
      </c>
      <c r="O46" s="47" t="str">
        <f t="shared" si="4"/>
        <v/>
      </c>
      <c r="P46" s="47" t="str">
        <f t="shared" si="5"/>
        <v xml:space="preserve"> - </v>
      </c>
    </row>
    <row r="47" spans="1:16" ht="30" customHeight="1">
      <c r="A47" s="47">
        <v>42</v>
      </c>
      <c r="B47" s="47" t="str">
        <f t="shared" si="6"/>
        <v xml:space="preserve"> - </v>
      </c>
      <c r="C47" s="53">
        <v>42</v>
      </c>
      <c r="D47" s="58"/>
      <c r="E47" s="58"/>
      <c r="F47" s="29"/>
      <c r="G47" s="29"/>
      <c r="H47" s="29"/>
      <c r="I47" s="29" t="str">
        <f t="shared" si="2"/>
        <v/>
      </c>
      <c r="J47" s="29" t="str">
        <f t="shared" si="3"/>
        <v>0</v>
      </c>
      <c r="K47" s="29" t="str">
        <f>IFERROR(VLOOKUP(J47,Auxiliar!$C$6:$D$105,2,FALSE),"")</f>
        <v/>
      </c>
      <c r="L47" s="58"/>
      <c r="N47" s="47">
        <v>8.9999999999999996E-7</v>
      </c>
      <c r="O47" s="47" t="str">
        <f t="shared" si="4"/>
        <v/>
      </c>
      <c r="P47" s="47" t="str">
        <f t="shared" si="5"/>
        <v xml:space="preserve"> - </v>
      </c>
    </row>
    <row r="48" spans="1:16" ht="30" customHeight="1">
      <c r="A48" s="47">
        <v>43</v>
      </c>
      <c r="B48" s="47" t="str">
        <f t="shared" si="6"/>
        <v xml:space="preserve"> - </v>
      </c>
      <c r="C48" s="53">
        <v>43</v>
      </c>
      <c r="D48" s="58"/>
      <c r="E48" s="58"/>
      <c r="F48" s="29"/>
      <c r="G48" s="29"/>
      <c r="H48" s="29"/>
      <c r="I48" s="29" t="str">
        <f t="shared" si="2"/>
        <v/>
      </c>
      <c r="J48" s="29" t="str">
        <f t="shared" si="3"/>
        <v>0</v>
      </c>
      <c r="K48" s="29" t="str">
        <f>IFERROR(VLOOKUP(J48,Auxiliar!$C$6:$D$105,2,FALSE),"")</f>
        <v/>
      </c>
      <c r="L48" s="58"/>
      <c r="N48" s="47">
        <v>7.9999999999999996E-7</v>
      </c>
      <c r="O48" s="47" t="str">
        <f t="shared" si="4"/>
        <v/>
      </c>
      <c r="P48" s="47" t="str">
        <f t="shared" si="5"/>
        <v xml:space="preserve"> - </v>
      </c>
    </row>
    <row r="49" spans="1:16" ht="30" customHeight="1">
      <c r="A49" s="47">
        <v>44</v>
      </c>
      <c r="B49" s="47" t="str">
        <f t="shared" si="6"/>
        <v xml:space="preserve"> - </v>
      </c>
      <c r="C49" s="53">
        <v>44</v>
      </c>
      <c r="D49" s="58"/>
      <c r="E49" s="58"/>
      <c r="F49" s="29"/>
      <c r="G49" s="29"/>
      <c r="H49" s="29"/>
      <c r="I49" s="29" t="str">
        <f t="shared" si="2"/>
        <v/>
      </c>
      <c r="J49" s="29" t="str">
        <f t="shared" si="3"/>
        <v>0</v>
      </c>
      <c r="K49" s="29" t="str">
        <f>IFERROR(VLOOKUP(J49,Auxiliar!$C$6:$D$105,2,FALSE),"")</f>
        <v/>
      </c>
      <c r="L49" s="58"/>
      <c r="N49" s="47">
        <v>6.9999999999999997E-7</v>
      </c>
      <c r="O49" s="47" t="str">
        <f t="shared" si="4"/>
        <v/>
      </c>
      <c r="P49" s="47" t="str">
        <f t="shared" si="5"/>
        <v xml:space="preserve"> - </v>
      </c>
    </row>
    <row r="50" spans="1:16" ht="30" customHeight="1">
      <c r="A50" s="47">
        <v>45</v>
      </c>
      <c r="B50" s="47" t="str">
        <f t="shared" si="6"/>
        <v xml:space="preserve"> - </v>
      </c>
      <c r="C50" s="53">
        <v>45</v>
      </c>
      <c r="D50" s="58"/>
      <c r="E50" s="58"/>
      <c r="F50" s="29"/>
      <c r="G50" s="29"/>
      <c r="H50" s="29"/>
      <c r="I50" s="29" t="str">
        <f t="shared" si="2"/>
        <v/>
      </c>
      <c r="J50" s="29" t="str">
        <f t="shared" si="3"/>
        <v>0</v>
      </c>
      <c r="K50" s="29" t="str">
        <f>IFERROR(VLOOKUP(J50,Auxiliar!$C$6:$D$105,2,FALSE),"")</f>
        <v/>
      </c>
      <c r="L50" s="58"/>
      <c r="N50" s="47">
        <v>5.9999999999999997E-7</v>
      </c>
      <c r="O50" s="47" t="str">
        <f t="shared" si="4"/>
        <v/>
      </c>
      <c r="P50" s="47" t="str">
        <f t="shared" si="5"/>
        <v xml:space="preserve"> - </v>
      </c>
    </row>
    <row r="51" spans="1:16" ht="30" customHeight="1">
      <c r="A51" s="47">
        <v>46</v>
      </c>
      <c r="B51" s="47" t="str">
        <f t="shared" si="6"/>
        <v xml:space="preserve"> - </v>
      </c>
      <c r="C51" s="53">
        <v>46</v>
      </c>
      <c r="D51" s="58"/>
      <c r="E51" s="58"/>
      <c r="F51" s="29"/>
      <c r="G51" s="29"/>
      <c r="H51" s="29"/>
      <c r="I51" s="29" t="str">
        <f t="shared" si="2"/>
        <v/>
      </c>
      <c r="J51" s="29" t="str">
        <f t="shared" si="3"/>
        <v>0</v>
      </c>
      <c r="K51" s="29" t="str">
        <f>IFERROR(VLOOKUP(J51,Auxiliar!$C$6:$D$105,2,FALSE),"")</f>
        <v/>
      </c>
      <c r="L51" s="58"/>
      <c r="N51" s="47">
        <v>4.9999999999999998E-7</v>
      </c>
      <c r="O51" s="47" t="str">
        <f t="shared" si="4"/>
        <v/>
      </c>
      <c r="P51" s="47" t="str">
        <f t="shared" si="5"/>
        <v xml:space="preserve"> - </v>
      </c>
    </row>
    <row r="52" spans="1:16" ht="30" customHeight="1">
      <c r="A52" s="47">
        <v>47</v>
      </c>
      <c r="B52" s="47" t="str">
        <f t="shared" si="6"/>
        <v xml:space="preserve"> - </v>
      </c>
      <c r="C52" s="53">
        <v>47</v>
      </c>
      <c r="D52" s="58"/>
      <c r="E52" s="58"/>
      <c r="F52" s="29"/>
      <c r="G52" s="29"/>
      <c r="H52" s="29"/>
      <c r="I52" s="29" t="str">
        <f t="shared" si="2"/>
        <v/>
      </c>
      <c r="J52" s="29" t="str">
        <f t="shared" si="3"/>
        <v>0</v>
      </c>
      <c r="K52" s="29" t="str">
        <f>IFERROR(VLOOKUP(J52,Auxiliar!$C$6:$D$105,2,FALSE),"")</f>
        <v/>
      </c>
      <c r="L52" s="58"/>
      <c r="N52" s="47">
        <v>3.9999999999999998E-7</v>
      </c>
      <c r="O52" s="47" t="str">
        <f t="shared" si="4"/>
        <v/>
      </c>
      <c r="P52" s="47" t="str">
        <f t="shared" si="5"/>
        <v xml:space="preserve"> - </v>
      </c>
    </row>
    <row r="53" spans="1:16" ht="30" customHeight="1">
      <c r="A53" s="47">
        <v>48</v>
      </c>
      <c r="B53" s="47" t="str">
        <f t="shared" si="6"/>
        <v xml:space="preserve"> - </v>
      </c>
      <c r="C53" s="53">
        <v>48</v>
      </c>
      <c r="D53" s="58"/>
      <c r="E53" s="58"/>
      <c r="F53" s="29"/>
      <c r="G53" s="29"/>
      <c r="H53" s="29"/>
      <c r="I53" s="29" t="str">
        <f t="shared" si="2"/>
        <v/>
      </c>
      <c r="J53" s="29" t="str">
        <f t="shared" si="3"/>
        <v>0</v>
      </c>
      <c r="K53" s="29" t="str">
        <f>IFERROR(VLOOKUP(J53,Auxiliar!$C$6:$D$105,2,FALSE),"")</f>
        <v/>
      </c>
      <c r="L53" s="58"/>
      <c r="N53" s="47">
        <v>2.9999999999999999E-7</v>
      </c>
      <c r="O53" s="47" t="str">
        <f t="shared" si="4"/>
        <v/>
      </c>
      <c r="P53" s="47" t="str">
        <f t="shared" si="5"/>
        <v xml:space="preserve"> - </v>
      </c>
    </row>
    <row r="54" spans="1:16" ht="30" customHeight="1">
      <c r="A54" s="47">
        <v>49</v>
      </c>
      <c r="B54" s="47" t="str">
        <f t="shared" si="6"/>
        <v xml:space="preserve"> - </v>
      </c>
      <c r="C54" s="53">
        <v>49</v>
      </c>
      <c r="D54" s="58"/>
      <c r="E54" s="58"/>
      <c r="F54" s="29"/>
      <c r="G54" s="29"/>
      <c r="H54" s="29"/>
      <c r="I54" s="29" t="str">
        <f t="shared" si="2"/>
        <v/>
      </c>
      <c r="J54" s="29" t="str">
        <f t="shared" si="3"/>
        <v>0</v>
      </c>
      <c r="K54" s="29" t="str">
        <f>IFERROR(VLOOKUP(J54,Auxiliar!$C$6:$D$105,2,FALSE),"")</f>
        <v/>
      </c>
      <c r="L54" s="58"/>
      <c r="N54" s="47">
        <v>1.9999999999999999E-7</v>
      </c>
      <c r="O54" s="47" t="str">
        <f t="shared" si="4"/>
        <v/>
      </c>
      <c r="P54" s="47" t="str">
        <f t="shared" si="5"/>
        <v xml:space="preserve"> - </v>
      </c>
    </row>
    <row r="55" spans="1:16" ht="30" customHeight="1">
      <c r="A55" s="47">
        <v>50</v>
      </c>
      <c r="B55" s="47" t="str">
        <f t="shared" si="6"/>
        <v xml:space="preserve"> - </v>
      </c>
      <c r="C55" s="53">
        <v>50</v>
      </c>
      <c r="D55" s="58"/>
      <c r="E55" s="58"/>
      <c r="F55" s="29"/>
      <c r="G55" s="29"/>
      <c r="H55" s="29"/>
      <c r="I55" s="29" t="str">
        <f t="shared" si="2"/>
        <v/>
      </c>
      <c r="J55" s="29" t="str">
        <f t="shared" si="3"/>
        <v>0</v>
      </c>
      <c r="K55" s="29" t="str">
        <f>IFERROR(VLOOKUP(J55,Auxiliar!$C$6:$D$105,2,FALSE),"")</f>
        <v/>
      </c>
      <c r="L55" s="58"/>
      <c r="N55" s="47">
        <v>9.9999999999999995E-8</v>
      </c>
      <c r="O55" s="47" t="str">
        <f t="shared" si="4"/>
        <v/>
      </c>
      <c r="P55" s="47" t="str">
        <f t="shared" si="5"/>
        <v xml:space="preserve"> - </v>
      </c>
    </row>
    <row r="56" spans="1:16" ht="30" customHeight="1"/>
    <row r="57" spans="1:16" ht="30" customHeight="1"/>
    <row r="58" spans="1:16" ht="30" customHeight="1"/>
    <row r="59" spans="1:16" ht="30" customHeight="1"/>
    <row r="60" spans="1:16" ht="30" customHeight="1"/>
    <row r="61" spans="1:16" ht="30" customHeight="1"/>
    <row r="62" spans="1:16" ht="30" customHeight="1"/>
    <row r="63" spans="1:16" ht="30" customHeight="1"/>
    <row r="64" spans="1:16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</sheetData>
  <sheetProtection algorithmName="SHA-512" hashValue="J4agW+INVjN5V+1GBgC+BoXvS7B+aikVDVdEbHBWRzw3fQL5p2xw8XaDA/e+ejlE/t2FFSb/QsWzN6FVMiSUbg==" saltValue="KGYpnynJNgDGeQnhobp7bw==" spinCount="100000" sheet="1" objects="1" scenarios="1" formatCells="0" formatColumns="0" formatRows="0" selectLockedCells="1"/>
  <autoFilter ref="C5:L5" xr:uid="{00000000-0009-0000-0000-000001000000}"/>
  <conditionalFormatting sqref="K6:K55">
    <cfRule type="containsText" dxfId="16" priority="1" operator="containsText" text="Crítico">
      <formula>NOT(ISERROR(SEARCH("Crítico",K6)))</formula>
    </cfRule>
    <cfRule type="containsText" dxfId="15" priority="2" operator="containsText" text="Elevado">
      <formula>NOT(ISERROR(SEARCH("Elevado",K6)))</formula>
    </cfRule>
    <cfRule type="containsText" dxfId="14" priority="3" operator="containsText" text="Moderado">
      <formula>NOT(ISERROR(SEARCH("Moderado",K6)))</formula>
    </cfRule>
    <cfRule type="containsText" dxfId="13" priority="4" operator="containsText" text="Baixo">
      <formula>NOT(ISERROR(SEARCH("Baixo",K6)))</formula>
    </cfRule>
  </conditionalFormatting>
  <dataValidations count="1">
    <dataValidation type="list" allowBlank="1" showInputMessage="1" showErrorMessage="1" sqref="F6:H55" xr:uid="{00000000-0002-0000-0100-000000000000}">
      <formula1>"1,2,3,4,5,6,7,8,9,10"</formula1>
    </dataValidation>
  </dataValidations>
  <pageMargins left="0.7" right="0.7" top="0.75" bottom="0.75" header="0.3" footer="0.3"/>
  <pageSetup paperSize="9" scale="48" fitToHeight="0" orientation="portrait" r:id="rId1"/>
  <headerFooter>
    <oddFooter>&amp;C_x000D_&amp;1#&amp;"Calibri"&amp;9&amp;KFFFF00 Wiwynn Confidential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K586"/>
  <sheetViews>
    <sheetView showGridLines="0" zoomScale="90" zoomScaleNormal="90" zoomScalePageLayoutView="90" workbookViewId="0">
      <selection activeCell="D6" sqref="D6"/>
    </sheetView>
  </sheetViews>
  <sheetFormatPr defaultColWidth="11" defaultRowHeight="15.6"/>
  <cols>
    <col min="1" max="1" width="2.19921875" customWidth="1"/>
    <col min="2" max="2" width="1.296875" customWidth="1"/>
    <col min="3" max="3" width="36.69921875" customWidth="1"/>
    <col min="4" max="4" width="33" style="78" customWidth="1"/>
    <col min="5" max="7" width="12.19921875" style="78" customWidth="1"/>
    <col min="8" max="9" width="12.796875" customWidth="1"/>
    <col min="10" max="10" width="20.19921875" customWidth="1"/>
    <col min="11" max="11" width="10.69921875" style="47" customWidth="1"/>
    <col min="12" max="24" width="10.69921875" customWidth="1"/>
  </cols>
  <sheetData>
    <row r="1" spans="3:11" s="1" customFormat="1" ht="39" customHeight="1">
      <c r="E1" s="6"/>
      <c r="F1" s="6"/>
      <c r="G1" s="6"/>
      <c r="H1" s="6"/>
      <c r="I1" s="6"/>
      <c r="K1" s="54"/>
    </row>
    <row r="2" spans="3:11" s="2" customFormat="1" ht="30" customHeight="1">
      <c r="C2" s="4"/>
      <c r="D2" s="5"/>
      <c r="E2" s="5"/>
      <c r="F2" s="5"/>
      <c r="G2" s="5"/>
      <c r="H2" s="5"/>
      <c r="I2" s="5"/>
      <c r="J2" s="5"/>
      <c r="K2" s="55"/>
    </row>
    <row r="3" spans="3:11" s="75" customFormat="1" ht="44.25" customHeight="1">
      <c r="C3" s="76" t="s">
        <v>123</v>
      </c>
      <c r="E3" s="77"/>
      <c r="F3" s="77"/>
    </row>
    <row r="4" spans="3:11" ht="15" customHeight="1" thickBot="1">
      <c r="C4" s="8"/>
      <c r="D4" s="9"/>
      <c r="E4" s="9"/>
      <c r="F4" s="9"/>
      <c r="G4" s="56">
        <f ca="1">TODAY()</f>
        <v>45636</v>
      </c>
      <c r="H4" s="9"/>
      <c r="I4" s="9"/>
      <c r="J4" s="9"/>
    </row>
    <row r="5" spans="3:11" ht="36" customHeight="1" thickTop="1">
      <c r="C5" s="28" t="s">
        <v>48</v>
      </c>
      <c r="D5" s="28" t="s">
        <v>37</v>
      </c>
      <c r="E5" s="28" t="s">
        <v>40</v>
      </c>
      <c r="F5" s="28" t="s">
        <v>39</v>
      </c>
      <c r="G5" s="28" t="s">
        <v>41</v>
      </c>
      <c r="H5" s="28" t="s">
        <v>42</v>
      </c>
      <c r="I5" s="28" t="s">
        <v>43</v>
      </c>
      <c r="J5" s="28" t="s">
        <v>38</v>
      </c>
    </row>
    <row r="6" spans="3:11" ht="30" customHeight="1">
      <c r="C6" s="58" t="str">
        <f>IF(FMEA!L6="","",FMEA!L6)</f>
        <v>Verificación del sistema de corte</v>
      </c>
      <c r="D6" s="72" t="s">
        <v>118</v>
      </c>
      <c r="E6" s="61">
        <v>43059</v>
      </c>
      <c r="F6" s="74">
        <v>43070</v>
      </c>
      <c r="G6" s="61"/>
      <c r="H6" s="29">
        <f>IF(F6="","",F6-E6)</f>
        <v>11</v>
      </c>
      <c r="I6" s="29" t="str">
        <f>IF(G6="","",G6-E6)</f>
        <v/>
      </c>
      <c r="J6" s="29" t="str">
        <f ca="1">IF(C6="","",IF(AND(E6&lt;&gt;"",F6="",G6=""),"Em Andamento",IF(E6="","Não Iniciado",IF(AND(F6&lt;&gt;"",F6&lt;$G$4,G6=""),"Atrasado",IF(AND(E6&lt;&gt;"",F6&gt;$G$4,G6=""),"Em Andamento",IF(AND(G6&lt;&gt;"",G6&gt;F6),"Concluído com Atraso",IF(G6&lt;=F6,"Concluído","")))))))</f>
        <v>Atrasado</v>
      </c>
      <c r="K6" s="47">
        <f>IF(E6="","",MONTH(E6))</f>
        <v>11</v>
      </c>
    </row>
    <row r="7" spans="3:11" ht="30" customHeight="1">
      <c r="C7" s="58" t="str">
        <f>IF(FMEA!L7="","",FMEA!L7)</f>
        <v>Evaluación precisión de la máquina</v>
      </c>
      <c r="D7" s="72" t="s">
        <v>120</v>
      </c>
      <c r="E7" s="61">
        <v>43059</v>
      </c>
      <c r="F7" s="61">
        <v>43064</v>
      </c>
      <c r="G7" s="61">
        <v>43064</v>
      </c>
      <c r="H7" s="29">
        <f t="shared" ref="H7:H9" si="0">IF(F7="","",F7-E7)</f>
        <v>5</v>
      </c>
      <c r="I7" s="29">
        <f t="shared" ref="I7:I9" si="1">IF(G7="","",G7-E7)</f>
        <v>5</v>
      </c>
      <c r="J7" s="29" t="str">
        <f t="shared" ref="J7:J55" ca="1" si="2">IF(C7="","",IF(AND(E7&lt;&gt;"",F7="",G7=""),"Em Andamento",IF(E7="","Não Iniciado",IF(AND(F7&lt;&gt;"",F7&lt;$G$4,G7=""),"Atrasado",IF(AND(E7&lt;&gt;"",F7&gt;$G$4,G7=""),"Em Andamento",IF(AND(G7&lt;&gt;"",G7&gt;F7),"Concluído com Atraso",IF(G7&lt;=F7,"Concluído","")))))))</f>
        <v>Concluído</v>
      </c>
      <c r="K7" s="47">
        <f t="shared" ref="K7:K55" si="3">IF(E7="","",MONTH(E7))</f>
        <v>11</v>
      </c>
    </row>
    <row r="8" spans="3:11" ht="30" customHeight="1">
      <c r="C8" s="58" t="str">
        <f>IF(FMEA!L8="","",FMEA!L8)</f>
        <v>Reducir los insumos utilizados</v>
      </c>
      <c r="D8" s="72" t="s">
        <v>120</v>
      </c>
      <c r="E8" s="61">
        <v>43059</v>
      </c>
      <c r="F8" s="61">
        <v>43084</v>
      </c>
      <c r="G8" s="61"/>
      <c r="H8" s="29">
        <f t="shared" si="0"/>
        <v>25</v>
      </c>
      <c r="I8" s="29" t="str">
        <f t="shared" si="1"/>
        <v/>
      </c>
      <c r="J8" s="29" t="str">
        <f t="shared" ca="1" si="2"/>
        <v>Atrasado</v>
      </c>
      <c r="K8" s="47">
        <f t="shared" si="3"/>
        <v>11</v>
      </c>
    </row>
    <row r="9" spans="3:11" ht="30" customHeight="1">
      <c r="C9" s="58" t="str">
        <f>IF(FMEA!L9="","",FMEA!L9)</f>
        <v>Programa de mantenimiento preventivo</v>
      </c>
      <c r="D9" s="72" t="s">
        <v>119</v>
      </c>
      <c r="E9" s="61">
        <v>43059</v>
      </c>
      <c r="F9" s="61">
        <v>43062</v>
      </c>
      <c r="G9" s="61">
        <v>43065</v>
      </c>
      <c r="H9" s="29">
        <f t="shared" si="0"/>
        <v>3</v>
      </c>
      <c r="I9" s="29">
        <f t="shared" si="1"/>
        <v>6</v>
      </c>
      <c r="J9" s="29" t="str">
        <f t="shared" ca="1" si="2"/>
        <v>Concluído com Atraso</v>
      </c>
      <c r="K9" s="47">
        <f t="shared" si="3"/>
        <v>11</v>
      </c>
    </row>
    <row r="10" spans="3:11" ht="30" customHeight="1">
      <c r="C10" s="58" t="str">
        <f>IF(FMEA!L10="","",FMEA!L10)</f>
        <v>Calibrar sistema de corte</v>
      </c>
      <c r="D10" s="72" t="s">
        <v>118</v>
      </c>
      <c r="E10" s="61">
        <v>43059</v>
      </c>
      <c r="F10" s="61">
        <v>43075</v>
      </c>
      <c r="G10" s="61"/>
      <c r="H10" s="29">
        <f t="shared" ref="H10:H16" si="4">IF(F10="","",F10-E10)</f>
        <v>16</v>
      </c>
      <c r="I10" s="29" t="str">
        <f t="shared" ref="I10:I16" si="5">IF(G10="","",G10-E10)</f>
        <v/>
      </c>
      <c r="J10" s="29" t="str">
        <f t="shared" ca="1" si="2"/>
        <v>Atrasado</v>
      </c>
      <c r="K10" s="47">
        <f t="shared" si="3"/>
        <v>11</v>
      </c>
    </row>
    <row r="11" spans="3:11" ht="30" customHeight="1">
      <c r="C11" s="58" t="str">
        <f>IF(FMEA!L11="","",FMEA!L11)</f>
        <v/>
      </c>
      <c r="D11" s="29"/>
      <c r="E11" s="80"/>
      <c r="F11" s="80"/>
      <c r="G11" s="80"/>
      <c r="H11" s="29" t="str">
        <f t="shared" si="4"/>
        <v/>
      </c>
      <c r="I11" s="29" t="str">
        <f t="shared" si="5"/>
        <v/>
      </c>
      <c r="J11" s="29" t="str">
        <f t="shared" si="2"/>
        <v/>
      </c>
      <c r="K11" s="47" t="str">
        <f t="shared" si="3"/>
        <v/>
      </c>
    </row>
    <row r="12" spans="3:11" ht="30" customHeight="1">
      <c r="C12" s="58" t="str">
        <f>IF(FMEA!L12="","",FMEA!L12)</f>
        <v/>
      </c>
      <c r="D12" s="29"/>
      <c r="E12" s="80"/>
      <c r="F12" s="80"/>
      <c r="G12" s="80"/>
      <c r="H12" s="29" t="str">
        <f t="shared" si="4"/>
        <v/>
      </c>
      <c r="I12" s="29" t="str">
        <f t="shared" si="5"/>
        <v/>
      </c>
      <c r="J12" s="29" t="str">
        <f t="shared" si="2"/>
        <v/>
      </c>
      <c r="K12" s="47" t="str">
        <f t="shared" si="3"/>
        <v/>
      </c>
    </row>
    <row r="13" spans="3:11" ht="30" customHeight="1">
      <c r="C13" s="58" t="str">
        <f>IF(FMEA!L13="","",FMEA!L13)</f>
        <v/>
      </c>
      <c r="D13" s="29"/>
      <c r="E13" s="80"/>
      <c r="F13" s="80"/>
      <c r="G13" s="80"/>
      <c r="H13" s="29" t="str">
        <f t="shared" si="4"/>
        <v/>
      </c>
      <c r="I13" s="29" t="str">
        <f t="shared" si="5"/>
        <v/>
      </c>
      <c r="J13" s="29" t="str">
        <f t="shared" si="2"/>
        <v/>
      </c>
      <c r="K13" s="47" t="str">
        <f t="shared" si="3"/>
        <v/>
      </c>
    </row>
    <row r="14" spans="3:11" ht="30" customHeight="1">
      <c r="C14" s="58" t="str">
        <f>IF(FMEA!L14="","",FMEA!L14)</f>
        <v/>
      </c>
      <c r="D14" s="29"/>
      <c r="E14" s="80"/>
      <c r="F14" s="80"/>
      <c r="G14" s="80"/>
      <c r="H14" s="29" t="str">
        <f t="shared" si="4"/>
        <v/>
      </c>
      <c r="I14" s="29" t="str">
        <f t="shared" si="5"/>
        <v/>
      </c>
      <c r="J14" s="29" t="str">
        <f t="shared" si="2"/>
        <v/>
      </c>
      <c r="K14" s="47" t="str">
        <f t="shared" si="3"/>
        <v/>
      </c>
    </row>
    <row r="15" spans="3:11" ht="30" customHeight="1">
      <c r="C15" s="58" t="str">
        <f>IF(FMEA!L15="","",FMEA!L15)</f>
        <v/>
      </c>
      <c r="D15" s="29"/>
      <c r="E15" s="80"/>
      <c r="F15" s="80"/>
      <c r="G15" s="80"/>
      <c r="H15" s="29" t="str">
        <f t="shared" si="4"/>
        <v/>
      </c>
      <c r="I15" s="29" t="str">
        <f t="shared" si="5"/>
        <v/>
      </c>
      <c r="J15" s="29" t="str">
        <f t="shared" si="2"/>
        <v/>
      </c>
      <c r="K15" s="47" t="str">
        <f t="shared" si="3"/>
        <v/>
      </c>
    </row>
    <row r="16" spans="3:11" ht="30" customHeight="1">
      <c r="C16" s="58" t="str">
        <f>IF(FMEA!L16="","",FMEA!L16)</f>
        <v/>
      </c>
      <c r="D16" s="29"/>
      <c r="E16" s="80"/>
      <c r="F16" s="80"/>
      <c r="G16" s="80"/>
      <c r="H16" s="29" t="str">
        <f t="shared" si="4"/>
        <v/>
      </c>
      <c r="I16" s="29" t="str">
        <f t="shared" si="5"/>
        <v/>
      </c>
      <c r="J16" s="29" t="str">
        <f t="shared" si="2"/>
        <v/>
      </c>
      <c r="K16" s="47" t="str">
        <f t="shared" si="3"/>
        <v/>
      </c>
    </row>
    <row r="17" spans="3:11" ht="30" customHeight="1">
      <c r="C17" s="58" t="str">
        <f>IF(FMEA!L17="","",FMEA!L17)</f>
        <v/>
      </c>
      <c r="D17" s="29"/>
      <c r="E17" s="80"/>
      <c r="F17" s="80"/>
      <c r="G17" s="80"/>
      <c r="H17" s="29" t="str">
        <f t="shared" ref="H17:H55" si="6">IF(F17="","",F17-E17)</f>
        <v/>
      </c>
      <c r="I17" s="29" t="str">
        <f t="shared" ref="I17:I55" si="7">IF(G17="","",G17-E17)</f>
        <v/>
      </c>
      <c r="J17" s="29" t="str">
        <f t="shared" si="2"/>
        <v/>
      </c>
      <c r="K17" s="47" t="str">
        <f t="shared" si="3"/>
        <v/>
      </c>
    </row>
    <row r="18" spans="3:11" ht="30" customHeight="1">
      <c r="C18" s="58" t="str">
        <f>IF(FMEA!L18="","",FMEA!L18)</f>
        <v/>
      </c>
      <c r="D18" s="29"/>
      <c r="E18" s="80"/>
      <c r="F18" s="80"/>
      <c r="G18" s="80"/>
      <c r="H18" s="29" t="str">
        <f t="shared" si="6"/>
        <v/>
      </c>
      <c r="I18" s="29" t="str">
        <f t="shared" si="7"/>
        <v/>
      </c>
      <c r="J18" s="29" t="str">
        <f t="shared" si="2"/>
        <v/>
      </c>
      <c r="K18" s="47" t="str">
        <f t="shared" si="3"/>
        <v/>
      </c>
    </row>
    <row r="19" spans="3:11" ht="30" customHeight="1">
      <c r="C19" s="58" t="str">
        <f>IF(FMEA!L19="","",FMEA!L19)</f>
        <v/>
      </c>
      <c r="D19" s="29"/>
      <c r="E19" s="80"/>
      <c r="F19" s="80"/>
      <c r="G19" s="80"/>
      <c r="H19" s="29" t="str">
        <f t="shared" si="6"/>
        <v/>
      </c>
      <c r="I19" s="29" t="str">
        <f t="shared" si="7"/>
        <v/>
      </c>
      <c r="J19" s="29" t="str">
        <f t="shared" si="2"/>
        <v/>
      </c>
      <c r="K19" s="47" t="str">
        <f t="shared" si="3"/>
        <v/>
      </c>
    </row>
    <row r="20" spans="3:11" ht="30" customHeight="1">
      <c r="C20" s="58" t="str">
        <f>IF(FMEA!L20="","",FMEA!L20)</f>
        <v/>
      </c>
      <c r="D20" s="29"/>
      <c r="E20" s="80"/>
      <c r="F20" s="80"/>
      <c r="G20" s="80"/>
      <c r="H20" s="29" t="str">
        <f t="shared" si="6"/>
        <v/>
      </c>
      <c r="I20" s="29" t="str">
        <f t="shared" si="7"/>
        <v/>
      </c>
      <c r="J20" s="29" t="str">
        <f t="shared" si="2"/>
        <v/>
      </c>
      <c r="K20" s="47" t="str">
        <f t="shared" si="3"/>
        <v/>
      </c>
    </row>
    <row r="21" spans="3:11" ht="30" customHeight="1">
      <c r="C21" s="58" t="str">
        <f>IF(FMEA!L21="","",FMEA!L21)</f>
        <v/>
      </c>
      <c r="D21" s="29"/>
      <c r="E21" s="80"/>
      <c r="F21" s="80"/>
      <c r="G21" s="80"/>
      <c r="H21" s="29" t="str">
        <f t="shared" si="6"/>
        <v/>
      </c>
      <c r="I21" s="29" t="str">
        <f t="shared" si="7"/>
        <v/>
      </c>
      <c r="J21" s="29" t="str">
        <f t="shared" si="2"/>
        <v/>
      </c>
      <c r="K21" s="47" t="str">
        <f t="shared" si="3"/>
        <v/>
      </c>
    </row>
    <row r="22" spans="3:11" ht="30" customHeight="1">
      <c r="C22" s="58" t="str">
        <f>IF(FMEA!L22="","",FMEA!L22)</f>
        <v/>
      </c>
      <c r="D22" s="29"/>
      <c r="E22" s="80"/>
      <c r="F22" s="80"/>
      <c r="G22" s="80"/>
      <c r="H22" s="29" t="str">
        <f t="shared" si="6"/>
        <v/>
      </c>
      <c r="I22" s="29" t="str">
        <f t="shared" si="7"/>
        <v/>
      </c>
      <c r="J22" s="29" t="str">
        <f t="shared" si="2"/>
        <v/>
      </c>
      <c r="K22" s="47" t="str">
        <f t="shared" si="3"/>
        <v/>
      </c>
    </row>
    <row r="23" spans="3:11" ht="30" customHeight="1">
      <c r="C23" s="58" t="str">
        <f>IF(FMEA!L23="","",FMEA!L23)</f>
        <v/>
      </c>
      <c r="D23" s="29"/>
      <c r="E23" s="80"/>
      <c r="F23" s="80"/>
      <c r="G23" s="80"/>
      <c r="H23" s="29" t="str">
        <f t="shared" si="6"/>
        <v/>
      </c>
      <c r="I23" s="29" t="str">
        <f t="shared" si="7"/>
        <v/>
      </c>
      <c r="J23" s="29" t="str">
        <f t="shared" si="2"/>
        <v/>
      </c>
      <c r="K23" s="47" t="str">
        <f t="shared" si="3"/>
        <v/>
      </c>
    </row>
    <row r="24" spans="3:11" ht="30" customHeight="1">
      <c r="C24" s="58" t="str">
        <f>IF(FMEA!L24="","",FMEA!L24)</f>
        <v/>
      </c>
      <c r="D24" s="29"/>
      <c r="E24" s="80"/>
      <c r="F24" s="80"/>
      <c r="G24" s="80"/>
      <c r="H24" s="29" t="str">
        <f t="shared" si="6"/>
        <v/>
      </c>
      <c r="I24" s="29" t="str">
        <f t="shared" si="7"/>
        <v/>
      </c>
      <c r="J24" s="29" t="str">
        <f t="shared" si="2"/>
        <v/>
      </c>
      <c r="K24" s="47" t="str">
        <f t="shared" si="3"/>
        <v/>
      </c>
    </row>
    <row r="25" spans="3:11" ht="30" customHeight="1">
      <c r="C25" s="58" t="str">
        <f>IF(FMEA!L25="","",FMEA!L25)</f>
        <v/>
      </c>
      <c r="D25" s="29"/>
      <c r="E25" s="80"/>
      <c r="F25" s="80"/>
      <c r="G25" s="80"/>
      <c r="H25" s="29" t="str">
        <f t="shared" si="6"/>
        <v/>
      </c>
      <c r="I25" s="29" t="str">
        <f t="shared" si="7"/>
        <v/>
      </c>
      <c r="J25" s="29" t="str">
        <f t="shared" si="2"/>
        <v/>
      </c>
      <c r="K25" s="47" t="str">
        <f t="shared" si="3"/>
        <v/>
      </c>
    </row>
    <row r="26" spans="3:11" ht="30" customHeight="1">
      <c r="C26" s="58" t="str">
        <f>IF(FMEA!L26="","",FMEA!L26)</f>
        <v/>
      </c>
      <c r="D26" s="29"/>
      <c r="E26" s="80"/>
      <c r="F26" s="80"/>
      <c r="G26" s="80"/>
      <c r="H26" s="29" t="str">
        <f t="shared" si="6"/>
        <v/>
      </c>
      <c r="I26" s="29" t="str">
        <f t="shared" si="7"/>
        <v/>
      </c>
      <c r="J26" s="29" t="str">
        <f t="shared" si="2"/>
        <v/>
      </c>
      <c r="K26" s="47" t="str">
        <f t="shared" si="3"/>
        <v/>
      </c>
    </row>
    <row r="27" spans="3:11" ht="30" customHeight="1">
      <c r="C27" s="58" t="str">
        <f>IF(FMEA!L27="","",FMEA!L27)</f>
        <v/>
      </c>
      <c r="D27" s="29"/>
      <c r="E27" s="80"/>
      <c r="F27" s="80"/>
      <c r="G27" s="80"/>
      <c r="H27" s="29" t="str">
        <f t="shared" si="6"/>
        <v/>
      </c>
      <c r="I27" s="29" t="str">
        <f t="shared" si="7"/>
        <v/>
      </c>
      <c r="J27" s="29" t="str">
        <f t="shared" si="2"/>
        <v/>
      </c>
      <c r="K27" s="47" t="str">
        <f t="shared" si="3"/>
        <v/>
      </c>
    </row>
    <row r="28" spans="3:11" ht="30" customHeight="1">
      <c r="C28" s="58" t="str">
        <f>IF(FMEA!L28="","",FMEA!L28)</f>
        <v/>
      </c>
      <c r="D28" s="29"/>
      <c r="E28" s="80"/>
      <c r="F28" s="80"/>
      <c r="G28" s="80"/>
      <c r="H28" s="29" t="str">
        <f t="shared" si="6"/>
        <v/>
      </c>
      <c r="I28" s="29" t="str">
        <f t="shared" si="7"/>
        <v/>
      </c>
      <c r="J28" s="29" t="str">
        <f t="shared" si="2"/>
        <v/>
      </c>
      <c r="K28" s="47" t="str">
        <f t="shared" si="3"/>
        <v/>
      </c>
    </row>
    <row r="29" spans="3:11" ht="30" customHeight="1">
      <c r="C29" s="58" t="str">
        <f>IF(FMEA!L29="","",FMEA!L29)</f>
        <v/>
      </c>
      <c r="D29" s="29"/>
      <c r="E29" s="80"/>
      <c r="F29" s="80"/>
      <c r="G29" s="80"/>
      <c r="H29" s="29" t="str">
        <f t="shared" si="6"/>
        <v/>
      </c>
      <c r="I29" s="29" t="str">
        <f t="shared" si="7"/>
        <v/>
      </c>
      <c r="J29" s="29" t="str">
        <f t="shared" si="2"/>
        <v/>
      </c>
      <c r="K29" s="47" t="str">
        <f t="shared" si="3"/>
        <v/>
      </c>
    </row>
    <row r="30" spans="3:11" ht="30" customHeight="1">
      <c r="C30" s="58" t="str">
        <f>IF(FMEA!L30="","",FMEA!L30)</f>
        <v/>
      </c>
      <c r="D30" s="29"/>
      <c r="E30" s="80"/>
      <c r="F30" s="80"/>
      <c r="G30" s="80"/>
      <c r="H30" s="29" t="str">
        <f t="shared" si="6"/>
        <v/>
      </c>
      <c r="I30" s="29" t="str">
        <f t="shared" si="7"/>
        <v/>
      </c>
      <c r="J30" s="29" t="str">
        <f t="shared" si="2"/>
        <v/>
      </c>
      <c r="K30" s="47" t="str">
        <f t="shared" si="3"/>
        <v/>
      </c>
    </row>
    <row r="31" spans="3:11" ht="30" customHeight="1">
      <c r="C31" s="58" t="str">
        <f>IF(FMEA!L31="","",FMEA!L31)</f>
        <v/>
      </c>
      <c r="D31" s="29"/>
      <c r="E31" s="80"/>
      <c r="F31" s="80"/>
      <c r="G31" s="80"/>
      <c r="H31" s="29" t="str">
        <f t="shared" si="6"/>
        <v/>
      </c>
      <c r="I31" s="29" t="str">
        <f t="shared" si="7"/>
        <v/>
      </c>
      <c r="J31" s="29" t="str">
        <f t="shared" si="2"/>
        <v/>
      </c>
      <c r="K31" s="47" t="str">
        <f t="shared" si="3"/>
        <v/>
      </c>
    </row>
    <row r="32" spans="3:11" ht="30" customHeight="1">
      <c r="C32" s="58" t="str">
        <f>IF(FMEA!L32="","",FMEA!L32)</f>
        <v/>
      </c>
      <c r="D32" s="29"/>
      <c r="E32" s="80"/>
      <c r="F32" s="80"/>
      <c r="G32" s="80"/>
      <c r="H32" s="29" t="str">
        <f t="shared" si="6"/>
        <v/>
      </c>
      <c r="I32" s="29" t="str">
        <f t="shared" si="7"/>
        <v/>
      </c>
      <c r="J32" s="29" t="str">
        <f t="shared" si="2"/>
        <v/>
      </c>
      <c r="K32" s="47" t="str">
        <f t="shared" si="3"/>
        <v/>
      </c>
    </row>
    <row r="33" spans="3:11" ht="30" customHeight="1">
      <c r="C33" s="58" t="str">
        <f>IF(FMEA!L33="","",FMEA!L33)</f>
        <v/>
      </c>
      <c r="D33" s="29"/>
      <c r="E33" s="80"/>
      <c r="F33" s="80"/>
      <c r="G33" s="80"/>
      <c r="H33" s="29" t="str">
        <f t="shared" si="6"/>
        <v/>
      </c>
      <c r="I33" s="29" t="str">
        <f t="shared" si="7"/>
        <v/>
      </c>
      <c r="J33" s="29" t="str">
        <f t="shared" si="2"/>
        <v/>
      </c>
      <c r="K33" s="47" t="str">
        <f t="shared" si="3"/>
        <v/>
      </c>
    </row>
    <row r="34" spans="3:11" ht="30" customHeight="1">
      <c r="C34" s="58" t="str">
        <f>IF(FMEA!L34="","",FMEA!L34)</f>
        <v/>
      </c>
      <c r="D34" s="29"/>
      <c r="E34" s="80"/>
      <c r="F34" s="80"/>
      <c r="G34" s="80"/>
      <c r="H34" s="29" t="str">
        <f t="shared" si="6"/>
        <v/>
      </c>
      <c r="I34" s="29" t="str">
        <f t="shared" si="7"/>
        <v/>
      </c>
      <c r="J34" s="29" t="str">
        <f t="shared" si="2"/>
        <v/>
      </c>
      <c r="K34" s="47" t="str">
        <f t="shared" si="3"/>
        <v/>
      </c>
    </row>
    <row r="35" spans="3:11" ht="30" customHeight="1">
      <c r="C35" s="58" t="str">
        <f>IF(FMEA!L35="","",FMEA!L35)</f>
        <v/>
      </c>
      <c r="D35" s="29"/>
      <c r="E35" s="80"/>
      <c r="F35" s="80"/>
      <c r="G35" s="80"/>
      <c r="H35" s="29" t="str">
        <f t="shared" si="6"/>
        <v/>
      </c>
      <c r="I35" s="29" t="str">
        <f t="shared" si="7"/>
        <v/>
      </c>
      <c r="J35" s="29" t="str">
        <f t="shared" si="2"/>
        <v/>
      </c>
      <c r="K35" s="47" t="str">
        <f t="shared" si="3"/>
        <v/>
      </c>
    </row>
    <row r="36" spans="3:11" ht="30" customHeight="1">
      <c r="C36" s="58" t="str">
        <f>IF(FMEA!L36="","",FMEA!L36)</f>
        <v/>
      </c>
      <c r="D36" s="29"/>
      <c r="E36" s="80"/>
      <c r="F36" s="80"/>
      <c r="G36" s="80"/>
      <c r="H36" s="29" t="str">
        <f t="shared" si="6"/>
        <v/>
      </c>
      <c r="I36" s="29" t="str">
        <f t="shared" si="7"/>
        <v/>
      </c>
      <c r="J36" s="29" t="str">
        <f t="shared" si="2"/>
        <v/>
      </c>
      <c r="K36" s="47" t="str">
        <f t="shared" si="3"/>
        <v/>
      </c>
    </row>
    <row r="37" spans="3:11" ht="30" customHeight="1">
      <c r="C37" s="58" t="str">
        <f>IF(FMEA!L37="","",FMEA!L37)</f>
        <v/>
      </c>
      <c r="D37" s="29"/>
      <c r="E37" s="80"/>
      <c r="F37" s="80"/>
      <c r="G37" s="80"/>
      <c r="H37" s="29" t="str">
        <f t="shared" si="6"/>
        <v/>
      </c>
      <c r="I37" s="29" t="str">
        <f t="shared" si="7"/>
        <v/>
      </c>
      <c r="J37" s="29" t="str">
        <f t="shared" si="2"/>
        <v/>
      </c>
      <c r="K37" s="47" t="str">
        <f t="shared" si="3"/>
        <v/>
      </c>
    </row>
    <row r="38" spans="3:11" ht="30" customHeight="1">
      <c r="C38" s="58" t="str">
        <f>IF(FMEA!L38="","",FMEA!L38)</f>
        <v/>
      </c>
      <c r="D38" s="29"/>
      <c r="E38" s="80"/>
      <c r="F38" s="80"/>
      <c r="G38" s="80"/>
      <c r="H38" s="29" t="str">
        <f t="shared" si="6"/>
        <v/>
      </c>
      <c r="I38" s="29" t="str">
        <f t="shared" si="7"/>
        <v/>
      </c>
      <c r="J38" s="29" t="str">
        <f t="shared" si="2"/>
        <v/>
      </c>
      <c r="K38" s="47" t="str">
        <f t="shared" si="3"/>
        <v/>
      </c>
    </row>
    <row r="39" spans="3:11" ht="30" customHeight="1">
      <c r="C39" s="58" t="str">
        <f>IF(FMEA!L39="","",FMEA!L39)</f>
        <v/>
      </c>
      <c r="D39" s="29"/>
      <c r="E39" s="80"/>
      <c r="F39" s="80"/>
      <c r="G39" s="80"/>
      <c r="H39" s="29" t="str">
        <f t="shared" si="6"/>
        <v/>
      </c>
      <c r="I39" s="29" t="str">
        <f t="shared" si="7"/>
        <v/>
      </c>
      <c r="J39" s="29" t="str">
        <f t="shared" si="2"/>
        <v/>
      </c>
      <c r="K39" s="47" t="str">
        <f t="shared" si="3"/>
        <v/>
      </c>
    </row>
    <row r="40" spans="3:11" ht="30" customHeight="1">
      <c r="C40" s="58" t="str">
        <f>IF(FMEA!L40="","",FMEA!L40)</f>
        <v/>
      </c>
      <c r="D40" s="29"/>
      <c r="E40" s="80"/>
      <c r="F40" s="80"/>
      <c r="G40" s="80"/>
      <c r="H40" s="29" t="str">
        <f t="shared" si="6"/>
        <v/>
      </c>
      <c r="I40" s="29" t="str">
        <f t="shared" si="7"/>
        <v/>
      </c>
      <c r="J40" s="29" t="str">
        <f t="shared" si="2"/>
        <v/>
      </c>
      <c r="K40" s="47" t="str">
        <f t="shared" si="3"/>
        <v/>
      </c>
    </row>
    <row r="41" spans="3:11" ht="30" customHeight="1">
      <c r="C41" s="58" t="str">
        <f>IF(FMEA!L41="","",FMEA!L41)</f>
        <v/>
      </c>
      <c r="D41" s="29"/>
      <c r="E41" s="80"/>
      <c r="F41" s="80"/>
      <c r="G41" s="80"/>
      <c r="H41" s="29" t="str">
        <f t="shared" si="6"/>
        <v/>
      </c>
      <c r="I41" s="29" t="str">
        <f t="shared" si="7"/>
        <v/>
      </c>
      <c r="J41" s="29" t="str">
        <f t="shared" si="2"/>
        <v/>
      </c>
      <c r="K41" s="47" t="str">
        <f t="shared" si="3"/>
        <v/>
      </c>
    </row>
    <row r="42" spans="3:11" ht="30" customHeight="1">
      <c r="C42" s="58" t="str">
        <f>IF(FMEA!L42="","",FMEA!L42)</f>
        <v/>
      </c>
      <c r="D42" s="29"/>
      <c r="E42" s="80"/>
      <c r="F42" s="80"/>
      <c r="G42" s="80"/>
      <c r="H42" s="29" t="str">
        <f t="shared" si="6"/>
        <v/>
      </c>
      <c r="I42" s="29" t="str">
        <f t="shared" si="7"/>
        <v/>
      </c>
      <c r="J42" s="29" t="str">
        <f t="shared" si="2"/>
        <v/>
      </c>
      <c r="K42" s="47" t="str">
        <f t="shared" si="3"/>
        <v/>
      </c>
    </row>
    <row r="43" spans="3:11" ht="30" customHeight="1">
      <c r="C43" s="58" t="str">
        <f>IF(FMEA!L43="","",FMEA!L43)</f>
        <v/>
      </c>
      <c r="D43" s="29"/>
      <c r="E43" s="80"/>
      <c r="F43" s="80"/>
      <c r="G43" s="80"/>
      <c r="H43" s="29" t="str">
        <f t="shared" si="6"/>
        <v/>
      </c>
      <c r="I43" s="29" t="str">
        <f t="shared" si="7"/>
        <v/>
      </c>
      <c r="J43" s="29" t="str">
        <f t="shared" si="2"/>
        <v/>
      </c>
      <c r="K43" s="47" t="str">
        <f t="shared" si="3"/>
        <v/>
      </c>
    </row>
    <row r="44" spans="3:11" ht="30" customHeight="1">
      <c r="C44" s="58" t="str">
        <f>IF(FMEA!L44="","",FMEA!L44)</f>
        <v/>
      </c>
      <c r="D44" s="29"/>
      <c r="E44" s="80"/>
      <c r="F44" s="80"/>
      <c r="G44" s="80"/>
      <c r="H44" s="29" t="str">
        <f t="shared" si="6"/>
        <v/>
      </c>
      <c r="I44" s="29" t="str">
        <f t="shared" si="7"/>
        <v/>
      </c>
      <c r="J44" s="29" t="str">
        <f t="shared" si="2"/>
        <v/>
      </c>
      <c r="K44" s="47" t="str">
        <f t="shared" si="3"/>
        <v/>
      </c>
    </row>
    <row r="45" spans="3:11" ht="30" customHeight="1">
      <c r="C45" s="58" t="str">
        <f>IF(FMEA!L45="","",FMEA!L45)</f>
        <v/>
      </c>
      <c r="D45" s="29"/>
      <c r="E45" s="80"/>
      <c r="F45" s="80"/>
      <c r="G45" s="80"/>
      <c r="H45" s="29" t="str">
        <f t="shared" si="6"/>
        <v/>
      </c>
      <c r="I45" s="29" t="str">
        <f t="shared" si="7"/>
        <v/>
      </c>
      <c r="J45" s="29" t="str">
        <f t="shared" si="2"/>
        <v/>
      </c>
      <c r="K45" s="47" t="str">
        <f t="shared" si="3"/>
        <v/>
      </c>
    </row>
    <row r="46" spans="3:11" ht="30" customHeight="1">
      <c r="C46" s="58" t="str">
        <f>IF(FMEA!L46="","",FMEA!L46)</f>
        <v/>
      </c>
      <c r="D46" s="29"/>
      <c r="E46" s="80"/>
      <c r="F46" s="80"/>
      <c r="G46" s="80"/>
      <c r="H46" s="29" t="str">
        <f t="shared" si="6"/>
        <v/>
      </c>
      <c r="I46" s="29" t="str">
        <f t="shared" si="7"/>
        <v/>
      </c>
      <c r="J46" s="29" t="str">
        <f t="shared" si="2"/>
        <v/>
      </c>
      <c r="K46" s="47" t="str">
        <f t="shared" si="3"/>
        <v/>
      </c>
    </row>
    <row r="47" spans="3:11" ht="30" customHeight="1">
      <c r="C47" s="58" t="str">
        <f>IF(FMEA!L47="","",FMEA!L47)</f>
        <v/>
      </c>
      <c r="D47" s="29"/>
      <c r="E47" s="80"/>
      <c r="F47" s="80"/>
      <c r="G47" s="80"/>
      <c r="H47" s="29" t="str">
        <f t="shared" si="6"/>
        <v/>
      </c>
      <c r="I47" s="29" t="str">
        <f t="shared" si="7"/>
        <v/>
      </c>
      <c r="J47" s="29" t="str">
        <f t="shared" si="2"/>
        <v/>
      </c>
      <c r="K47" s="47" t="str">
        <f t="shared" si="3"/>
        <v/>
      </c>
    </row>
    <row r="48" spans="3:11" ht="30" customHeight="1">
      <c r="C48" s="58" t="str">
        <f>IF(FMEA!L48="","",FMEA!L48)</f>
        <v/>
      </c>
      <c r="D48" s="29"/>
      <c r="E48" s="80"/>
      <c r="F48" s="80"/>
      <c r="G48" s="80"/>
      <c r="H48" s="29" t="str">
        <f t="shared" si="6"/>
        <v/>
      </c>
      <c r="I48" s="29" t="str">
        <f t="shared" si="7"/>
        <v/>
      </c>
      <c r="J48" s="29" t="str">
        <f t="shared" si="2"/>
        <v/>
      </c>
      <c r="K48" s="47" t="str">
        <f t="shared" si="3"/>
        <v/>
      </c>
    </row>
    <row r="49" spans="3:11" ht="30" customHeight="1">
      <c r="C49" s="58" t="str">
        <f>IF(FMEA!L49="","",FMEA!L49)</f>
        <v/>
      </c>
      <c r="D49" s="29"/>
      <c r="E49" s="80"/>
      <c r="F49" s="80"/>
      <c r="G49" s="80"/>
      <c r="H49" s="29" t="str">
        <f t="shared" si="6"/>
        <v/>
      </c>
      <c r="I49" s="29" t="str">
        <f t="shared" si="7"/>
        <v/>
      </c>
      <c r="J49" s="29" t="str">
        <f t="shared" si="2"/>
        <v/>
      </c>
      <c r="K49" s="47" t="str">
        <f t="shared" si="3"/>
        <v/>
      </c>
    </row>
    <row r="50" spans="3:11" ht="30" customHeight="1">
      <c r="C50" s="58" t="str">
        <f>IF(FMEA!L50="","",FMEA!L50)</f>
        <v/>
      </c>
      <c r="D50" s="29"/>
      <c r="E50" s="80"/>
      <c r="F50" s="80"/>
      <c r="G50" s="80"/>
      <c r="H50" s="29" t="str">
        <f t="shared" si="6"/>
        <v/>
      </c>
      <c r="I50" s="29" t="str">
        <f t="shared" si="7"/>
        <v/>
      </c>
      <c r="J50" s="29" t="str">
        <f t="shared" si="2"/>
        <v/>
      </c>
      <c r="K50" s="47" t="str">
        <f t="shared" si="3"/>
        <v/>
      </c>
    </row>
    <row r="51" spans="3:11" ht="30" customHeight="1">
      <c r="C51" s="58" t="str">
        <f>IF(FMEA!L51="","",FMEA!L51)</f>
        <v/>
      </c>
      <c r="D51" s="29"/>
      <c r="E51" s="80"/>
      <c r="F51" s="80"/>
      <c r="G51" s="80"/>
      <c r="H51" s="29" t="str">
        <f t="shared" si="6"/>
        <v/>
      </c>
      <c r="I51" s="29" t="str">
        <f t="shared" si="7"/>
        <v/>
      </c>
      <c r="J51" s="29" t="str">
        <f t="shared" si="2"/>
        <v/>
      </c>
      <c r="K51" s="47" t="str">
        <f t="shared" si="3"/>
        <v/>
      </c>
    </row>
    <row r="52" spans="3:11" ht="30" customHeight="1">
      <c r="C52" s="58" t="str">
        <f>IF(FMEA!L52="","",FMEA!L52)</f>
        <v/>
      </c>
      <c r="D52" s="29"/>
      <c r="E52" s="80"/>
      <c r="F52" s="80"/>
      <c r="G52" s="80"/>
      <c r="H52" s="29" t="str">
        <f t="shared" si="6"/>
        <v/>
      </c>
      <c r="I52" s="29" t="str">
        <f t="shared" si="7"/>
        <v/>
      </c>
      <c r="J52" s="29" t="str">
        <f t="shared" si="2"/>
        <v/>
      </c>
      <c r="K52" s="47" t="str">
        <f t="shared" si="3"/>
        <v/>
      </c>
    </row>
    <row r="53" spans="3:11" ht="30" customHeight="1">
      <c r="C53" s="58" t="str">
        <f>IF(FMEA!L53="","",FMEA!L53)</f>
        <v/>
      </c>
      <c r="D53" s="29"/>
      <c r="E53" s="80"/>
      <c r="F53" s="80"/>
      <c r="G53" s="80"/>
      <c r="H53" s="29" t="str">
        <f t="shared" si="6"/>
        <v/>
      </c>
      <c r="I53" s="29" t="str">
        <f t="shared" si="7"/>
        <v/>
      </c>
      <c r="J53" s="29" t="str">
        <f t="shared" si="2"/>
        <v/>
      </c>
      <c r="K53" s="47" t="str">
        <f t="shared" si="3"/>
        <v/>
      </c>
    </row>
    <row r="54" spans="3:11" ht="30" customHeight="1">
      <c r="C54" s="58" t="str">
        <f>IF(FMEA!L54="","",FMEA!L54)</f>
        <v/>
      </c>
      <c r="D54" s="29"/>
      <c r="E54" s="80"/>
      <c r="F54" s="80"/>
      <c r="G54" s="80"/>
      <c r="H54" s="29" t="str">
        <f t="shared" si="6"/>
        <v/>
      </c>
      <c r="I54" s="29" t="str">
        <f t="shared" si="7"/>
        <v/>
      </c>
      <c r="J54" s="29" t="str">
        <f t="shared" si="2"/>
        <v/>
      </c>
      <c r="K54" s="47" t="str">
        <f t="shared" si="3"/>
        <v/>
      </c>
    </row>
    <row r="55" spans="3:11" ht="30" customHeight="1">
      <c r="C55" s="58" t="str">
        <f>IF(FMEA!L55="","",FMEA!L55)</f>
        <v/>
      </c>
      <c r="D55" s="29"/>
      <c r="E55" s="80"/>
      <c r="F55" s="80"/>
      <c r="G55" s="80"/>
      <c r="H55" s="29" t="str">
        <f t="shared" si="6"/>
        <v/>
      </c>
      <c r="I55" s="29" t="str">
        <f t="shared" si="7"/>
        <v/>
      </c>
      <c r="J55" s="29" t="str">
        <f t="shared" si="2"/>
        <v/>
      </c>
      <c r="K55" s="47" t="str">
        <f t="shared" si="3"/>
        <v/>
      </c>
    </row>
    <row r="56" spans="3:11" ht="30" customHeight="1"/>
    <row r="57" spans="3:11" ht="30" customHeight="1"/>
    <row r="58" spans="3:11" ht="30" customHeight="1"/>
    <row r="59" spans="3:11" ht="30" customHeight="1"/>
    <row r="60" spans="3:11" ht="30" customHeight="1"/>
    <row r="61" spans="3:11" ht="30" customHeight="1"/>
    <row r="62" spans="3:11" ht="30" customHeight="1"/>
    <row r="63" spans="3:11" ht="30" customHeight="1"/>
    <row r="64" spans="3:11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</sheetData>
  <sheetProtection algorithmName="SHA-512" hashValue="2VGPzn+zSb1pmO74DPEQZPkQ/FcOlKPlV0LYg9cRLmckEEhI1wognYGnkKGAYoy4QWSDE0ELCK0FyYa6K+IUSA==" saltValue="SccYjCN8AGOiKShDCVw0Uw==" spinCount="100000" sheet="1" objects="1" scenarios="1" formatCells="0" formatColumns="0" formatRows="0" selectLockedCells="1"/>
  <autoFilter ref="C5:J55" xr:uid="{00000000-0009-0000-0000-000002000000}"/>
  <conditionalFormatting sqref="J6:J55">
    <cfRule type="cellIs" dxfId="12" priority="1" operator="equal">
      <formula>"Concluído com Atraso"</formula>
    </cfRule>
    <cfRule type="cellIs" dxfId="11" priority="2" operator="equal">
      <formula>"Não Iniciado"</formula>
    </cfRule>
    <cfRule type="cellIs" dxfId="10" priority="3" operator="equal">
      <formula>"Atrasado"</formula>
    </cfRule>
    <cfRule type="cellIs" dxfId="9" priority="4" operator="equal">
      <formula>"Em Andamento"</formula>
    </cfRule>
    <cfRule type="cellIs" dxfId="8" priority="5" operator="equal">
      <formula>"Concluído"</formula>
    </cfRule>
  </conditionalFormatting>
  <pageMargins left="0.7" right="0.7" top="0.75" bottom="0.75" header="0.3" footer="0.3"/>
  <pageSetup paperSize="9" scale="53" fitToHeight="0" orientation="portrait" r:id="rId1"/>
  <headerFooter>
    <oddFooter>&amp;C_x000D_&amp;1#&amp;"Calibri"&amp;9&amp;KFFFF00 Wiwynn Confidential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1:N535"/>
  <sheetViews>
    <sheetView showGridLines="0" topLeftCell="A2" workbookViewId="0"/>
  </sheetViews>
  <sheetFormatPr defaultColWidth="11" defaultRowHeight="15.6"/>
  <cols>
    <col min="1" max="1" width="2.19921875" customWidth="1"/>
    <col min="2" max="2" width="1.296875" customWidth="1"/>
    <col min="3" max="3" width="6.19921875" customWidth="1"/>
    <col min="4" max="4" width="9.296875" customWidth="1"/>
    <col min="5" max="14" width="8" customWidth="1"/>
    <col min="15" max="24" width="10.69921875" customWidth="1"/>
  </cols>
  <sheetData>
    <row r="1" spans="3:14" s="1" customFormat="1" ht="39" customHeight="1">
      <c r="E1" s="6"/>
      <c r="F1" s="6"/>
      <c r="G1" s="6"/>
      <c r="H1" s="6"/>
      <c r="I1" s="6"/>
    </row>
    <row r="2" spans="3:14" s="2" customFormat="1" ht="30" customHeight="1">
      <c r="C2" s="4"/>
      <c r="D2" s="5"/>
      <c r="E2" s="5"/>
      <c r="F2" s="5"/>
      <c r="G2" s="5"/>
      <c r="H2" s="5"/>
      <c r="I2" s="5"/>
      <c r="J2" s="5"/>
    </row>
    <row r="3" spans="3:14" s="75" customFormat="1" ht="44.25" customHeight="1">
      <c r="C3" s="76" t="s">
        <v>123</v>
      </c>
      <c r="E3" s="77"/>
      <c r="F3" s="77"/>
    </row>
    <row r="4" spans="3:14" ht="7.5" customHeight="1">
      <c r="C4" s="8"/>
      <c r="D4" s="9"/>
      <c r="E4" s="9"/>
      <c r="F4" s="9"/>
      <c r="G4" s="30"/>
      <c r="H4" s="9"/>
      <c r="I4" s="9"/>
      <c r="J4" s="9"/>
    </row>
    <row r="5" spans="3:14" ht="30" customHeight="1">
      <c r="C5" s="46" t="s">
        <v>49</v>
      </c>
      <c r="I5" s="48"/>
      <c r="K5" s="48" t="s">
        <v>55</v>
      </c>
    </row>
    <row r="6" spans="3:14" ht="7.5" customHeight="1"/>
    <row r="7" spans="3:14" ht="23.25" customHeight="1">
      <c r="C7" s="84" t="s">
        <v>36</v>
      </c>
      <c r="D7" s="49">
        <v>10</v>
      </c>
      <c r="E7" s="31" t="str">
        <f>IF(AND($D7=Auxiliar!$F$2,E$17=Auxiliar!$H$2),"X","")</f>
        <v/>
      </c>
      <c r="F7" s="32" t="str">
        <f>IF(AND($D7=Auxiliar!$F$2,F$17=Auxiliar!$H$2),"X","")</f>
        <v/>
      </c>
      <c r="G7" s="32" t="str">
        <f>IF(AND($D7=Auxiliar!$F$2,G$17=Auxiliar!$H$2),"X","")</f>
        <v/>
      </c>
      <c r="H7" s="32" t="str">
        <f>IF(AND($D7=Auxiliar!$F$2,H$17=Auxiliar!$H$2),"X","")</f>
        <v/>
      </c>
      <c r="I7" s="32" t="str">
        <f>IF(AND($D7=Auxiliar!$F$2,I$17=Auxiliar!$H$2),"X","")</f>
        <v/>
      </c>
      <c r="J7" s="32" t="str">
        <f>IF(AND($D7=Auxiliar!$F$2,J$17=Auxiliar!$H$2),"X","")</f>
        <v/>
      </c>
      <c r="K7" s="32" t="str">
        <f>IF(AND($D7=Auxiliar!$F$2,K$17=Auxiliar!$H$2),"X","")</f>
        <v/>
      </c>
      <c r="L7" s="32" t="str">
        <f>IF(AND($D7=Auxiliar!$F$2,L$17=Auxiliar!$H$2),"X","")</f>
        <v/>
      </c>
      <c r="M7" s="32" t="str">
        <f>IF(AND($D7=Auxiliar!$F$2,M$17=Auxiliar!$H$2),"X","")</f>
        <v/>
      </c>
      <c r="N7" s="33" t="str">
        <f>IF(AND($D7=Auxiliar!$F$2,N$17=Auxiliar!$H$2),"X","")</f>
        <v/>
      </c>
    </row>
    <row r="8" spans="3:14" ht="23.25" customHeight="1">
      <c r="C8" s="85"/>
      <c r="D8" s="49">
        <v>9</v>
      </c>
      <c r="E8" s="34" t="str">
        <f>IF(AND($D8=Auxiliar!$F$2,E$17=Auxiliar!$H$2),"X","")</f>
        <v/>
      </c>
      <c r="F8" s="35" t="str">
        <f>IF(AND($D8=Auxiliar!$F$2,F$17=Auxiliar!$H$2),"X","")</f>
        <v/>
      </c>
      <c r="G8" s="35" t="str">
        <f>IF(AND($D8=Auxiliar!$F$2,G$17=Auxiliar!$H$2),"X","")</f>
        <v/>
      </c>
      <c r="H8" s="35" t="str">
        <f>IF(AND($D8=Auxiliar!$F$2,H$17=Auxiliar!$H$2),"X","")</f>
        <v/>
      </c>
      <c r="I8" s="35" t="str">
        <f>IF(AND($D8=Auxiliar!$F$2,I$17=Auxiliar!$H$2),"X","")</f>
        <v/>
      </c>
      <c r="J8" s="35" t="str">
        <f>IF(AND($D8=Auxiliar!$F$2,J$17=Auxiliar!$H$2),"X","")</f>
        <v/>
      </c>
      <c r="K8" s="35" t="str">
        <f>IF(AND($D8=Auxiliar!$F$2,K$17=Auxiliar!$H$2),"X","")</f>
        <v/>
      </c>
      <c r="L8" s="35" t="str">
        <f>IF(AND($D8=Auxiliar!$F$2,L$17=Auxiliar!$H$2),"X","")</f>
        <v/>
      </c>
      <c r="M8" s="35" t="str">
        <f>IF(AND($D8=Auxiliar!$F$2,M$17=Auxiliar!$H$2),"X","")</f>
        <v/>
      </c>
      <c r="N8" s="36" t="str">
        <f>IF(AND($D8=Auxiliar!$F$2,N$17=Auxiliar!$H$2),"X","")</f>
        <v/>
      </c>
    </row>
    <row r="9" spans="3:14" ht="23.25" customHeight="1">
      <c r="C9" s="85"/>
      <c r="D9" s="49">
        <v>8</v>
      </c>
      <c r="E9" s="37" t="str">
        <f>IF(AND($D9=Auxiliar!$F$2,E$17=Auxiliar!$H$2),"X","")</f>
        <v/>
      </c>
      <c r="F9" s="38" t="str">
        <f>IF(AND($D9=Auxiliar!$F$2,F$17=Auxiliar!$H$2),"X","")</f>
        <v/>
      </c>
      <c r="G9" s="38" t="str">
        <f>IF(AND($D9=Auxiliar!$F$2,G$17=Auxiliar!$H$2),"X","")</f>
        <v/>
      </c>
      <c r="H9" s="39" t="str">
        <f>IF(AND($D9=Auxiliar!$F$2,H$17=Auxiliar!$H$2),"X","")</f>
        <v/>
      </c>
      <c r="I9" s="39" t="str">
        <f>IF(AND($D9=Auxiliar!$F$2,I$17=Auxiliar!$H$2),"X","")</f>
        <v/>
      </c>
      <c r="J9" s="39" t="str">
        <f>IF(AND($D9=Auxiliar!$F$2,J$17=Auxiliar!$H$2),"X","")</f>
        <v/>
      </c>
      <c r="K9" s="39" t="str">
        <f>IF(AND($D9=Auxiliar!$F$2,K$17=Auxiliar!$H$2),"X","")</f>
        <v/>
      </c>
      <c r="L9" s="39" t="str">
        <f>IF(AND($D9=Auxiliar!$F$2,L$17=Auxiliar!$H$2),"X","")</f>
        <v/>
      </c>
      <c r="M9" s="39" t="str">
        <f>IF(AND($D9=Auxiliar!$F$2,M$17=Auxiliar!$H$2),"X","")</f>
        <v/>
      </c>
      <c r="N9" s="40" t="str">
        <f>IF(AND($D9=Auxiliar!$F$2,N$17=Auxiliar!$H$2),"X","")</f>
        <v/>
      </c>
    </row>
    <row r="10" spans="3:14" ht="23.25" customHeight="1">
      <c r="C10" s="85"/>
      <c r="D10" s="49">
        <v>7</v>
      </c>
      <c r="E10" s="37" t="str">
        <f>IF(AND($D10=Auxiliar!$F$2,E$17=Auxiliar!$H$2),"X","")</f>
        <v/>
      </c>
      <c r="F10" s="38" t="str">
        <f>IF(AND($D10=Auxiliar!$F$2,F$17=Auxiliar!$H$2),"X","")</f>
        <v/>
      </c>
      <c r="G10" s="38" t="str">
        <f>IF(AND($D10=Auxiliar!$F$2,G$17=Auxiliar!$H$2),"X","")</f>
        <v/>
      </c>
      <c r="H10" s="39" t="str">
        <f>IF(AND($D10=Auxiliar!$F$2,H$17=Auxiliar!$H$2),"X","")</f>
        <v/>
      </c>
      <c r="I10" s="39" t="str">
        <f>IF(AND($D10=Auxiliar!$F$2,I$17=Auxiliar!$H$2),"X","")</f>
        <v/>
      </c>
      <c r="J10" s="39" t="str">
        <f>IF(AND($D10=Auxiliar!$F$2,J$17=Auxiliar!$H$2),"X","")</f>
        <v/>
      </c>
      <c r="K10" s="39" t="str">
        <f>IF(AND($D10=Auxiliar!$F$2,K$17=Auxiliar!$H$2),"X","")</f>
        <v/>
      </c>
      <c r="L10" s="39" t="str">
        <f>IF(AND($D10=Auxiliar!$F$2,L$17=Auxiliar!$H$2),"X","")</f>
        <v/>
      </c>
      <c r="M10" s="39" t="str">
        <f>IF(AND($D10=Auxiliar!$F$2,M$17=Auxiliar!$H$2),"X","")</f>
        <v/>
      </c>
      <c r="N10" s="40" t="str">
        <f>IF(AND($D10=Auxiliar!$F$2,N$17=Auxiliar!$H$2),"X","")</f>
        <v/>
      </c>
    </row>
    <row r="11" spans="3:14" ht="23.25" customHeight="1">
      <c r="C11" s="85"/>
      <c r="D11" s="49">
        <v>6</v>
      </c>
      <c r="E11" s="37" t="str">
        <f>IF(AND($D11=Auxiliar!$F$2,E$17=Auxiliar!$H$2),"X","")</f>
        <v/>
      </c>
      <c r="F11" s="38" t="str">
        <f>IF(AND($D11=Auxiliar!$F$2,F$17=Auxiliar!$H$2),"X","")</f>
        <v/>
      </c>
      <c r="G11" s="38" t="str">
        <f>IF(AND($D11=Auxiliar!$F$2,G$17=Auxiliar!$H$2),"X","")</f>
        <v/>
      </c>
      <c r="H11" s="39" t="str">
        <f>IF(AND($D11=Auxiliar!$F$2,H$17=Auxiliar!$H$2),"X","")</f>
        <v/>
      </c>
      <c r="I11" s="39" t="str">
        <f>IF(AND($D11=Auxiliar!$F$2,I$17=Auxiliar!$H$2),"X","")</f>
        <v/>
      </c>
      <c r="J11" s="39" t="str">
        <f>IF(AND($D11=Auxiliar!$F$2,J$17=Auxiliar!$H$2),"X","")</f>
        <v/>
      </c>
      <c r="K11" s="39" t="str">
        <f>IF(AND($D11=Auxiliar!$F$2,K$17=Auxiliar!$H$2),"X","")</f>
        <v/>
      </c>
      <c r="L11" s="39" t="str">
        <f>IF(AND($D11=Auxiliar!$F$2,L$17=Auxiliar!$H$2),"X","")</f>
        <v/>
      </c>
      <c r="M11" s="39" t="str">
        <f>IF(AND($D11=Auxiliar!$F$2,M$17=Auxiliar!$H$2),"X","")</f>
        <v/>
      </c>
      <c r="N11" s="40" t="str">
        <f>IF(AND($D11=Auxiliar!$F$2,N$17=Auxiliar!$H$2),"X","")</f>
        <v/>
      </c>
    </row>
    <row r="12" spans="3:14" ht="23.25" customHeight="1">
      <c r="C12" s="85"/>
      <c r="D12" s="49">
        <v>5</v>
      </c>
      <c r="E12" s="37" t="str">
        <f>IF(AND($D12=Auxiliar!$F$2,E$17=Auxiliar!$H$2),"X","")</f>
        <v/>
      </c>
      <c r="F12" s="38" t="str">
        <f>IF(AND($D12=Auxiliar!$F$2,F$17=Auxiliar!$H$2),"X","")</f>
        <v/>
      </c>
      <c r="G12" s="38" t="str">
        <f>IF(AND($D12=Auxiliar!$F$2,G$17=Auxiliar!$H$2),"X","")</f>
        <v/>
      </c>
      <c r="H12" s="39" t="str">
        <f>IF(AND($D12=Auxiliar!$F$2,H$17=Auxiliar!$H$2),"X","")</f>
        <v/>
      </c>
      <c r="I12" s="39" t="str">
        <f>IF(AND($D12=Auxiliar!$F$2,I$17=Auxiliar!$H$2),"X","")</f>
        <v/>
      </c>
      <c r="J12" s="39" t="str">
        <f>IF(AND($D12=Auxiliar!$F$2,J$17=Auxiliar!$H$2),"X","")</f>
        <v/>
      </c>
      <c r="K12" s="39" t="str">
        <f>IF(AND($D12=Auxiliar!$F$2,K$17=Auxiliar!$H$2),"X","")</f>
        <v/>
      </c>
      <c r="L12" s="39" t="str">
        <f>IF(AND($D12=Auxiliar!$F$2,L$17=Auxiliar!$H$2),"X","")</f>
        <v/>
      </c>
      <c r="M12" s="39" t="str">
        <f>IF(AND($D12=Auxiliar!$F$2,M$17=Auxiliar!$H$2),"X","")</f>
        <v/>
      </c>
      <c r="N12" s="40" t="str">
        <f>IF(AND($D12=Auxiliar!$F$2,N$17=Auxiliar!$H$2),"X","")</f>
        <v/>
      </c>
    </row>
    <row r="13" spans="3:14" ht="23.25" customHeight="1">
      <c r="C13" s="85"/>
      <c r="D13" s="49">
        <v>4</v>
      </c>
      <c r="E13" s="37" t="str">
        <f>IF(AND($D13=Auxiliar!$F$2,E$17=Auxiliar!$H$2),"X","")</f>
        <v/>
      </c>
      <c r="F13" s="41" t="str">
        <f>IF(AND($D13=Auxiliar!$F$2,F$17=Auxiliar!$H$2),"X","")</f>
        <v/>
      </c>
      <c r="G13" s="38" t="str">
        <f>IF(AND($D13=Auxiliar!$F$2,G$17=Auxiliar!$H$2),"X","")</f>
        <v/>
      </c>
      <c r="H13" s="38" t="str">
        <f>IF(AND($D13=Auxiliar!$F$2,H$17=Auxiliar!$H$2),"X","")</f>
        <v>X</v>
      </c>
      <c r="I13" s="38" t="str">
        <f>IF(AND($D13=Auxiliar!$F$2,I$17=Auxiliar!$H$2),"X","")</f>
        <v/>
      </c>
      <c r="J13" s="38" t="str">
        <f>IF(AND($D13=Auxiliar!$F$2,J$17=Auxiliar!$H$2),"X","")</f>
        <v/>
      </c>
      <c r="K13" s="39" t="str">
        <f>IF(AND($D13=Auxiliar!$F$2,K$17=Auxiliar!$H$2),"X","")</f>
        <v/>
      </c>
      <c r="L13" s="39" t="str">
        <f>IF(AND($D13=Auxiliar!$F$2,L$17=Auxiliar!$H$2),"X","")</f>
        <v/>
      </c>
      <c r="M13" s="39" t="str">
        <f>IF(AND($D13=Auxiliar!$F$2,M$17=Auxiliar!$H$2),"X","")</f>
        <v/>
      </c>
      <c r="N13" s="40" t="str">
        <f>IF(AND($D13=Auxiliar!$F$2,N$17=Auxiliar!$H$2),"X","")</f>
        <v/>
      </c>
    </row>
    <row r="14" spans="3:14" ht="23.25" customHeight="1">
      <c r="C14" s="85"/>
      <c r="D14" s="49">
        <v>3</v>
      </c>
      <c r="E14" s="37" t="str">
        <f>IF(AND($D14=Auxiliar!$F$2,E$17=Auxiliar!$H$2),"X","")</f>
        <v/>
      </c>
      <c r="F14" s="41" t="str">
        <f>IF(AND($D14=Auxiliar!$F$2,F$17=Auxiliar!$H$2),"X","")</f>
        <v/>
      </c>
      <c r="G14" s="41" t="str">
        <f>IF(AND($D14=Auxiliar!$F$2,G$17=Auxiliar!$H$2),"X","")</f>
        <v/>
      </c>
      <c r="H14" s="38" t="str">
        <f>IF(AND($D14=Auxiliar!$F$2,H$17=Auxiliar!$H$2),"X","")</f>
        <v/>
      </c>
      <c r="I14" s="38" t="str">
        <f>IF(AND($D14=Auxiliar!$F$2,I$17=Auxiliar!$H$2),"X","")</f>
        <v/>
      </c>
      <c r="J14" s="38" t="str">
        <f>IF(AND($D14=Auxiliar!$F$2,J$17=Auxiliar!$H$2),"X","")</f>
        <v/>
      </c>
      <c r="K14" s="38" t="str">
        <f>IF(AND($D14=Auxiliar!$F$2,K$17=Auxiliar!$H$2),"X","")</f>
        <v/>
      </c>
      <c r="L14" s="38" t="str">
        <f>IF(AND($D14=Auxiliar!$F$2,L$17=Auxiliar!$H$2),"X","")</f>
        <v/>
      </c>
      <c r="M14" s="39" t="str">
        <f>IF(AND($D14=Auxiliar!$F$2,M$17=Auxiliar!$H$2),"X","")</f>
        <v/>
      </c>
      <c r="N14" s="40" t="str">
        <f>IF(AND($D14=Auxiliar!$F$2,N$17=Auxiliar!$H$2),"X","")</f>
        <v/>
      </c>
    </row>
    <row r="15" spans="3:14" ht="23.25" customHeight="1">
      <c r="C15" s="85"/>
      <c r="D15" s="49">
        <v>2</v>
      </c>
      <c r="E15" s="37" t="str">
        <f>IF(AND($D15=Auxiliar!$F$2,E$17=Auxiliar!$H$2),"X","")</f>
        <v/>
      </c>
      <c r="F15" s="41" t="str">
        <f>IF(AND($D15=Auxiliar!$F$2,F$17=Auxiliar!$H$2),"X","")</f>
        <v/>
      </c>
      <c r="G15" s="41" t="str">
        <f>IF(AND($D15=Auxiliar!$F$2,G$17=Auxiliar!$H$2),"X","")</f>
        <v/>
      </c>
      <c r="H15" s="41" t="str">
        <f>IF(AND($D15=Auxiliar!$F$2,H$17=Auxiliar!$H$2),"X","")</f>
        <v/>
      </c>
      <c r="I15" s="38" t="str">
        <f>IF(AND($D15=Auxiliar!$F$2,I$17=Auxiliar!$H$2),"X","")</f>
        <v/>
      </c>
      <c r="J15" s="38" t="str">
        <f>IF(AND($D15=Auxiliar!$F$2,J$17=Auxiliar!$H$2),"X","")</f>
        <v/>
      </c>
      <c r="K15" s="38" t="str">
        <f>IF(AND($D15=Auxiliar!$F$2,K$17=Auxiliar!$H$2),"X","")</f>
        <v/>
      </c>
      <c r="L15" s="38" t="str">
        <f>IF(AND($D15=Auxiliar!$F$2,L$17=Auxiliar!$H$2),"X","")</f>
        <v/>
      </c>
      <c r="M15" s="38" t="str">
        <f>IF(AND($D15=Auxiliar!$F$2,M$17=Auxiliar!$H$2),"X","")</f>
        <v/>
      </c>
      <c r="N15" s="42" t="str">
        <f>IF(AND($D15=Auxiliar!$F$2,N$17=Auxiliar!$H$2),"X","")</f>
        <v/>
      </c>
    </row>
    <row r="16" spans="3:14" ht="23.25" customHeight="1">
      <c r="C16" s="86"/>
      <c r="D16" s="49">
        <v>1</v>
      </c>
      <c r="E16" s="43" t="str">
        <f>IF(AND($D16=Auxiliar!$F$2,E$17=Auxiliar!$H$2),"X","")</f>
        <v/>
      </c>
      <c r="F16" s="44" t="str">
        <f>IF(AND($D16=Auxiliar!$F$2,F$17=Auxiliar!$H$2),"X","")</f>
        <v/>
      </c>
      <c r="G16" s="44" t="str">
        <f>IF(AND($D16=Auxiliar!$F$2,G$17=Auxiliar!$H$2),"X","")</f>
        <v/>
      </c>
      <c r="H16" s="44" t="str">
        <f>IF(AND($D16=Auxiliar!$F$2,H$17=Auxiliar!$H$2),"X","")</f>
        <v/>
      </c>
      <c r="I16" s="44" t="str">
        <f>IF(AND($D16=Auxiliar!$F$2,I$17=Auxiliar!$H$2),"X","")</f>
        <v/>
      </c>
      <c r="J16" s="44" t="str">
        <f>IF(AND($D16=Auxiliar!$F$2,J$17=Auxiliar!$H$2),"X","")</f>
        <v/>
      </c>
      <c r="K16" s="44" t="str">
        <f>IF(AND($D16=Auxiliar!$F$2,K$17=Auxiliar!$H$2),"X","")</f>
        <v/>
      </c>
      <c r="L16" s="44" t="str">
        <f>IF(AND($D16=Auxiliar!$F$2,L$17=Auxiliar!$H$2),"X","")</f>
        <v/>
      </c>
      <c r="M16" s="44" t="str">
        <f>IF(AND($D16=Auxiliar!$F$2,M$17=Auxiliar!$H$2),"X","")</f>
        <v/>
      </c>
      <c r="N16" s="45" t="str">
        <f>IF(AND($D16=Auxiliar!$F$2,N$17=Auxiliar!$H$2),"X","")</f>
        <v/>
      </c>
    </row>
    <row r="17" spans="5:14" ht="23.25" customHeight="1">
      <c r="E17" s="50">
        <v>1</v>
      </c>
      <c r="F17" s="50">
        <v>2</v>
      </c>
      <c r="G17" s="50">
        <v>3</v>
      </c>
      <c r="H17" s="50">
        <v>4</v>
      </c>
      <c r="I17" s="50">
        <v>5</v>
      </c>
      <c r="J17" s="50">
        <v>6</v>
      </c>
      <c r="K17" s="50">
        <v>7</v>
      </c>
      <c r="L17" s="50">
        <v>8</v>
      </c>
      <c r="M17" s="50">
        <v>9</v>
      </c>
      <c r="N17" s="50">
        <v>10</v>
      </c>
    </row>
    <row r="18" spans="5:14" ht="23.25" customHeight="1">
      <c r="E18" s="81" t="s">
        <v>45</v>
      </c>
      <c r="F18" s="82"/>
      <c r="G18" s="82"/>
      <c r="H18" s="82"/>
      <c r="I18" s="82"/>
      <c r="J18" s="82"/>
      <c r="K18" s="82"/>
      <c r="L18" s="82"/>
      <c r="M18" s="82"/>
      <c r="N18" s="83"/>
    </row>
    <row r="19" spans="5:14" ht="30" customHeight="1"/>
    <row r="20" spans="5:14" ht="30" customHeight="1"/>
    <row r="21" spans="5:14" ht="30" customHeight="1"/>
    <row r="22" spans="5:14" ht="30" customHeight="1"/>
    <row r="23" spans="5:14" ht="30" customHeight="1"/>
    <row r="24" spans="5:14" ht="30" customHeight="1"/>
    <row r="25" spans="5:14" ht="30" customHeight="1"/>
    <row r="26" spans="5:14" ht="30" customHeight="1"/>
    <row r="27" spans="5:14" ht="30" customHeight="1"/>
    <row r="28" spans="5:14" ht="30" customHeight="1"/>
    <row r="29" spans="5:14" ht="30" customHeight="1"/>
    <row r="30" spans="5:14" ht="30" customHeight="1"/>
    <row r="31" spans="5:14" ht="30" customHeight="1"/>
    <row r="32" spans="5:14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</sheetData>
  <sheetProtection algorithmName="SHA-512" hashValue="I58XYQ4f/RtgROtjviqzH1Xn/lXbZKBZNztd4VKsVQcuKG9Iu0QhE57A30XZ20dbKZm2i4iMRVQ/SoLyNB3h1g==" saltValue="s9O4mhF371IL0gAKZpdCSg==" spinCount="100000" sheet="1" objects="1" scenarios="1" formatCells="0" formatColumns="0" formatRows="0" selectLockedCells="1"/>
  <mergeCells count="2">
    <mergeCell ref="E18:N18"/>
    <mergeCell ref="C7:C16"/>
  </mergeCells>
  <conditionalFormatting sqref="E9:E16 F13:F16 G14:G16 H15:H16 I16:N16">
    <cfRule type="cellIs" dxfId="7" priority="1" operator="equal">
      <formula>"X"</formula>
    </cfRule>
  </conditionalFormatting>
  <conditionalFormatting sqref="E7:N8">
    <cfRule type="cellIs" dxfId="6" priority="4" operator="equal">
      <formula>"X"</formula>
    </cfRule>
  </conditionalFormatting>
  <conditionalFormatting sqref="F9:G12 G13:J13 H14:L14 I15:N15">
    <cfRule type="cellIs" dxfId="5" priority="2" operator="equal">
      <formula>"X"</formula>
    </cfRule>
  </conditionalFormatting>
  <conditionalFormatting sqref="H9:N12 K13:N13 M14:N14">
    <cfRule type="cellIs" dxfId="4" priority="3" operator="equal">
      <formula>"X"</formula>
    </cfRule>
  </conditionalFormatting>
  <pageMargins left="0.7" right="0.7" top="0.75" bottom="0.75" header="0.3" footer="0.3"/>
  <pageSetup paperSize="9" fitToHeight="0" orientation="landscape" r:id="rId1"/>
  <headerFooter>
    <oddFooter>&amp;C_x000D_&amp;1#&amp;"Calibri"&amp;9&amp;KFFFF00 Wiwynn Confidential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-down 1">
              <controlPr defaultSize="0" autoLine="0" autoPict="0">
                <anchor moveWithCells="1">
                  <from>
                    <xdr:col>4</xdr:col>
                    <xdr:colOff>480060</xdr:colOff>
                    <xdr:row>4</xdr:row>
                    <xdr:rowOff>60960</xdr:rowOff>
                  </from>
                  <to>
                    <xdr:col>9</xdr:col>
                    <xdr:colOff>594360</xdr:colOff>
                    <xdr:row>4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1:J535"/>
  <sheetViews>
    <sheetView showGridLines="0" zoomScale="90" zoomScaleNormal="90" zoomScalePageLayoutView="90" workbookViewId="0"/>
  </sheetViews>
  <sheetFormatPr defaultColWidth="11" defaultRowHeight="15.6"/>
  <cols>
    <col min="1" max="1" width="2.19921875" customWidth="1"/>
    <col min="2" max="2" width="1.296875" customWidth="1"/>
    <col min="3" max="4" width="26.19921875" customWidth="1"/>
    <col min="5" max="5" width="19.296875" customWidth="1"/>
    <col min="6" max="6" width="26.19921875" customWidth="1"/>
    <col min="7" max="7" width="13.19921875" customWidth="1"/>
    <col min="8" max="9" width="14.19921875" customWidth="1"/>
    <col min="10" max="10" width="20.19921875" customWidth="1"/>
    <col min="11" max="24" width="10.69921875" customWidth="1"/>
  </cols>
  <sheetData>
    <row r="1" spans="3:10" s="1" customFormat="1" ht="39" customHeight="1">
      <c r="E1" s="6"/>
      <c r="F1" s="6"/>
      <c r="G1" s="6"/>
      <c r="H1" s="6"/>
      <c r="I1" s="6"/>
    </row>
    <row r="2" spans="3:10" s="2" customFormat="1" ht="30" customHeight="1">
      <c r="C2" s="4"/>
      <c r="D2" s="5"/>
      <c r="E2" s="5"/>
      <c r="F2" s="5"/>
      <c r="G2" s="5"/>
      <c r="H2" s="5"/>
      <c r="I2" s="5"/>
      <c r="J2" s="5"/>
    </row>
    <row r="3" spans="3:10" s="75" customFormat="1" ht="44.25" customHeight="1">
      <c r="C3" s="76" t="s">
        <v>123</v>
      </c>
      <c r="E3" s="77"/>
      <c r="F3" s="77"/>
    </row>
    <row r="4" spans="3:10" ht="18" customHeight="1" thickBot="1">
      <c r="C4" s="8"/>
      <c r="D4" s="9"/>
      <c r="E4" s="9"/>
      <c r="F4" s="9"/>
      <c r="G4" s="30"/>
      <c r="H4" s="9"/>
      <c r="I4" s="9"/>
      <c r="J4" s="9"/>
    </row>
    <row r="5" spans="3:10" ht="30.75" customHeight="1" thickTop="1">
      <c r="C5" s="28" t="s">
        <v>57</v>
      </c>
      <c r="D5" s="28" t="s">
        <v>59</v>
      </c>
      <c r="E5" s="28" t="s">
        <v>89</v>
      </c>
      <c r="F5" s="28" t="s">
        <v>58</v>
      </c>
    </row>
    <row r="6" spans="3:10" ht="48" customHeight="1">
      <c r="C6" s="58" t="str">
        <f>IFERROR(FMEA!R6,"")</f>
        <v>La falta de mantenimiento</v>
      </c>
      <c r="D6" s="58" t="str">
        <f>IFERROR(FMEA!S6,"")</f>
        <v>La máquina deja de funcionar</v>
      </c>
      <c r="E6" s="29">
        <f>IFERROR(FMEA!T6,"")</f>
        <v>315</v>
      </c>
      <c r="F6" s="58" t="str">
        <f>IFERROR(FMEA!U6,"")</f>
        <v>Programa de mantenimiento preventivo</v>
      </c>
    </row>
    <row r="7" spans="3:10" ht="48" customHeight="1">
      <c r="C7" s="58" t="str">
        <f>IFERROR(FMEA!R7,"")</f>
        <v>placas de tamaño malignos</v>
      </c>
      <c r="D7" s="58" t="str">
        <f>IFERROR(FMEA!S7,"")</f>
        <v>La máquina puede romper</v>
      </c>
      <c r="E7" s="29">
        <f>IFERROR(FMEA!T7,"")</f>
        <v>192</v>
      </c>
      <c r="F7" s="58" t="str">
        <f>IFERROR(FMEA!U7,"")</f>
        <v>Calibrar sistema de corte</v>
      </c>
    </row>
    <row r="8" spans="3:10" ht="48" customHeight="1">
      <c r="C8" s="58" t="str">
        <f>IFERROR(FMEA!R8,"")</f>
        <v>cortes mediocres</v>
      </c>
      <c r="D8" s="58" t="str">
        <f>IFERROR(FMEA!S8,"")</f>
        <v>la pérdida de la calidad del producto</v>
      </c>
      <c r="E8" s="29">
        <f>IFERROR(FMEA!T8,"")</f>
        <v>72</v>
      </c>
      <c r="F8" s="58" t="str">
        <f>IFERROR(FMEA!U8,"")</f>
        <v>Evaluación precisión de la máquina</v>
      </c>
    </row>
    <row r="9" spans="3:10" ht="48" customHeight="1">
      <c r="C9" s="58" t="str">
        <f>IFERROR(FMEA!R9,"")</f>
        <v>Sistema no funciona</v>
      </c>
      <c r="D9" s="58" t="str">
        <f>IFERROR(FMEA!S9,"")</f>
        <v>Retraso en la producción</v>
      </c>
      <c r="E9" s="29">
        <f>IFERROR(FMEA!T9,"")</f>
        <v>48</v>
      </c>
      <c r="F9" s="58" t="str">
        <f>IFERROR(FMEA!U9,"")</f>
        <v>Verificación del sistema de corte</v>
      </c>
    </row>
    <row r="10" spans="3:10" ht="48" customHeight="1">
      <c r="C10" s="58" t="str">
        <f>IFERROR(FMEA!R10,"")</f>
        <v>entradas Despedício</v>
      </c>
      <c r="D10" s="58" t="str">
        <f>IFERROR(FMEA!S10,"")</f>
        <v>aumento de los costos</v>
      </c>
      <c r="E10" s="29">
        <f>IFERROR(FMEA!T10,"")</f>
        <v>12</v>
      </c>
      <c r="F10" s="58" t="str">
        <f>IFERROR(FMEA!U10,"")</f>
        <v>Reducir los insumos utilizados</v>
      </c>
    </row>
    <row r="11" spans="3:10" ht="30" customHeight="1"/>
    <row r="12" spans="3:10" ht="30" customHeight="1"/>
    <row r="13" spans="3:10" ht="30" customHeight="1"/>
    <row r="14" spans="3:10" ht="30" customHeight="1"/>
    <row r="15" spans="3:10" ht="30" customHeight="1"/>
    <row r="16" spans="3:10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</sheetData>
  <sheetProtection algorithmName="SHA-512" hashValue="jdVPKrbR6Wbbrjg1aPHAVbDn05lcwsR+Cdb0cM6HIAAHTXU+BqWvqDYEsLaMIRCl4pYk6ucQjq/wI7llxEKkoQ==" saltValue="agG/+MhmVTHcxrvpS8aIGw==" spinCount="100000" sheet="1" objects="1" scenarios="1" formatCells="0" formatColumns="0" formatRows="0" selectLockedCells="1"/>
  <conditionalFormatting sqref="E6:E1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75" fitToHeight="0" orientation="landscape" r:id="rId1"/>
  <headerFooter>
    <oddFooter>&amp;C_x000D_&amp;1#&amp;"Calibri"&amp;9&amp;KFFFF00 Wiwynn Confidential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C1:P534"/>
  <sheetViews>
    <sheetView showGridLines="0" tabSelected="1" zoomScale="90" zoomScaleNormal="90" zoomScalePageLayoutView="90" workbookViewId="0"/>
  </sheetViews>
  <sheetFormatPr defaultColWidth="11" defaultRowHeight="15.6"/>
  <cols>
    <col min="1" max="1" width="2.19921875" customWidth="1"/>
    <col min="2" max="2" width="1.296875" customWidth="1"/>
    <col min="3" max="3" width="23.796875" customWidth="1"/>
    <col min="4" max="16" width="11.296875" customWidth="1"/>
    <col min="17" max="24" width="10.69921875" customWidth="1"/>
  </cols>
  <sheetData>
    <row r="1" spans="3:16" s="1" customFormat="1" ht="39" customHeight="1">
      <c r="E1" s="6"/>
      <c r="F1" s="6"/>
      <c r="G1" s="6"/>
      <c r="H1" s="6"/>
      <c r="I1" s="6"/>
    </row>
    <row r="2" spans="3:16" s="2" customFormat="1" ht="30" customHeight="1">
      <c r="C2" s="4"/>
      <c r="D2" s="5"/>
      <c r="E2" s="5"/>
      <c r="F2" s="5"/>
      <c r="G2" s="5"/>
      <c r="H2" s="5"/>
      <c r="I2" s="5"/>
      <c r="J2" s="5"/>
    </row>
    <row r="3" spans="3:16" s="75" customFormat="1" ht="44.25" customHeight="1">
      <c r="C3" s="76" t="s">
        <v>123</v>
      </c>
      <c r="E3" s="77"/>
      <c r="F3" s="77"/>
    </row>
    <row r="4" spans="3:16" ht="15" customHeight="1" thickBot="1">
      <c r="C4" s="8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</row>
    <row r="5" spans="3:16" ht="30" customHeight="1" thickTop="1">
      <c r="C5" s="28" t="s">
        <v>60</v>
      </c>
      <c r="D5" s="28" t="s">
        <v>65</v>
      </c>
      <c r="E5" s="28" t="s">
        <v>66</v>
      </c>
      <c r="F5" s="28" t="s">
        <v>67</v>
      </c>
      <c r="G5" s="28" t="s">
        <v>68</v>
      </c>
      <c r="H5" s="28" t="s">
        <v>69</v>
      </c>
      <c r="I5" s="28" t="s">
        <v>70</v>
      </c>
      <c r="J5" s="28" t="s">
        <v>71</v>
      </c>
      <c r="K5" s="28" t="s">
        <v>72</v>
      </c>
      <c r="L5" s="28" t="s">
        <v>73</v>
      </c>
      <c r="M5" s="28" t="s">
        <v>74</v>
      </c>
      <c r="N5" s="28" t="s">
        <v>75</v>
      </c>
      <c r="O5" s="28" t="s">
        <v>76</v>
      </c>
      <c r="P5" s="28" t="s">
        <v>77</v>
      </c>
    </row>
    <row r="6" spans="3:16" ht="27.75" customHeight="1">
      <c r="C6" s="52" t="s">
        <v>62</v>
      </c>
      <c r="D6" s="52">
        <f>COUNTIFS(AC!$K$6:$K$55,Rel_AC!D$4,AC!$J$6:$J$55,Rel_AC!$C6)</f>
        <v>0</v>
      </c>
      <c r="E6" s="52">
        <f>COUNTIFS(AC!$K$6:$K$55,Rel_AC!E$4,AC!$J$6:$J$55,Rel_AC!$C6)</f>
        <v>0</v>
      </c>
      <c r="F6" s="52">
        <f>COUNTIFS(AC!$K$6:$K$55,Rel_AC!F$4,AC!$J$6:$J$55,Rel_AC!$C6)</f>
        <v>0</v>
      </c>
      <c r="G6" s="52">
        <f>COUNTIFS(AC!$K$6:$K$55,Rel_AC!G$4,AC!$J$6:$J$55,Rel_AC!$C6)</f>
        <v>0</v>
      </c>
      <c r="H6" s="52">
        <f>COUNTIFS(AC!$K$6:$K$55,Rel_AC!H$4,AC!$J$6:$J$55,Rel_AC!$C6)</f>
        <v>0</v>
      </c>
      <c r="I6" s="52">
        <f>COUNTIFS(AC!$K$6:$K$55,Rel_AC!I$4,AC!$J$6:$J$55,Rel_AC!$C6)</f>
        <v>0</v>
      </c>
      <c r="J6" s="52">
        <f>COUNTIFS(AC!$K$6:$K$55,Rel_AC!J$4,AC!$J$6:$J$55,Rel_AC!$C6)</f>
        <v>0</v>
      </c>
      <c r="K6" s="52">
        <f>COUNTIFS(AC!$K$6:$K$55,Rel_AC!K$4,AC!$J$6:$J$55,Rel_AC!$C6)</f>
        <v>0</v>
      </c>
      <c r="L6" s="52">
        <f>COUNTIFS(AC!$K$6:$K$55,Rel_AC!L$4,AC!$J$6:$J$55,Rel_AC!$C6)</f>
        <v>0</v>
      </c>
      <c r="M6" s="52">
        <f>COUNTIFS(AC!$K$6:$K$55,Rel_AC!M$4,AC!$J$6:$J$55,Rel_AC!$C6)</f>
        <v>0</v>
      </c>
      <c r="N6" s="52">
        <f ca="1">COUNTIFS(AC!$K$6:$K$55,Rel_AC!N$4,AC!$J$6:$J$55,Rel_AC!$C6)</f>
        <v>0</v>
      </c>
      <c r="O6" s="52">
        <f>COUNTIFS(AC!$K$6:$K$55,Rel_AC!O$4,AC!$J$6:$J$55,Rel_AC!$C6)</f>
        <v>0</v>
      </c>
      <c r="P6" s="59">
        <f t="shared" ref="P6:P9" ca="1" si="0">SUM(D6:O6)</f>
        <v>0</v>
      </c>
    </row>
    <row r="7" spans="3:16" ht="27.75" customHeight="1">
      <c r="C7" s="52" t="s">
        <v>61</v>
      </c>
      <c r="D7" s="52">
        <f>COUNTIFS(AC!$K$6:$K$55,Rel_AC!D$4,AC!$J$6:$J$55,Rel_AC!$C7)</f>
        <v>0</v>
      </c>
      <c r="E7" s="52">
        <f>COUNTIFS(AC!$K$6:$K$55,Rel_AC!E$4,AC!$J$6:$J$55,Rel_AC!$C7)</f>
        <v>0</v>
      </c>
      <c r="F7" s="52">
        <f>COUNTIFS(AC!$K$6:$K$55,Rel_AC!F$4,AC!$J$6:$J$55,Rel_AC!$C7)</f>
        <v>0</v>
      </c>
      <c r="G7" s="52">
        <f>COUNTIFS(AC!$K$6:$K$55,Rel_AC!G$4,AC!$J$6:$J$55,Rel_AC!$C7)</f>
        <v>0</v>
      </c>
      <c r="H7" s="52">
        <f>COUNTIFS(AC!$K$6:$K$55,Rel_AC!H$4,AC!$J$6:$J$55,Rel_AC!$C7)</f>
        <v>0</v>
      </c>
      <c r="I7" s="52">
        <f>COUNTIFS(AC!$K$6:$K$55,Rel_AC!I$4,AC!$J$6:$J$55,Rel_AC!$C7)</f>
        <v>0</v>
      </c>
      <c r="J7" s="52">
        <f>COUNTIFS(AC!$K$6:$K$55,Rel_AC!J$4,AC!$J$6:$J$55,Rel_AC!$C7)</f>
        <v>0</v>
      </c>
      <c r="K7" s="52">
        <f>COUNTIFS(AC!$K$6:$K$55,Rel_AC!K$4,AC!$J$6:$J$55,Rel_AC!$C7)</f>
        <v>0</v>
      </c>
      <c r="L7" s="52">
        <f>COUNTIFS(AC!$K$6:$K$55,Rel_AC!L$4,AC!$J$6:$J$55,Rel_AC!$C7)</f>
        <v>0</v>
      </c>
      <c r="M7" s="52">
        <f>COUNTIFS(AC!$K$6:$K$55,Rel_AC!M$4,AC!$J$6:$J$55,Rel_AC!$C7)</f>
        <v>0</v>
      </c>
      <c r="N7" s="52">
        <f ca="1">COUNTIFS(AC!$K$6:$K$55,Rel_AC!N$4,AC!$J$6:$J$55,Rel_AC!$C7)</f>
        <v>0</v>
      </c>
      <c r="O7" s="52">
        <f>COUNTIFS(AC!$K$6:$K$55,Rel_AC!O$4,AC!$J$6:$J$55,Rel_AC!$C7)</f>
        <v>0</v>
      </c>
      <c r="P7" s="59">
        <f t="shared" ca="1" si="0"/>
        <v>0</v>
      </c>
    </row>
    <row r="8" spans="3:16" ht="27.75" customHeight="1">
      <c r="C8" s="52" t="s">
        <v>63</v>
      </c>
      <c r="D8" s="52">
        <f>COUNTIFS(AC!$K$6:$K$55,Rel_AC!D$4,AC!$J$6:$J$55,Rel_AC!$C8)</f>
        <v>0</v>
      </c>
      <c r="E8" s="52">
        <f>COUNTIFS(AC!$K$6:$K$55,Rel_AC!E$4,AC!$J$6:$J$55,Rel_AC!$C8)</f>
        <v>0</v>
      </c>
      <c r="F8" s="52">
        <f>COUNTIFS(AC!$K$6:$K$55,Rel_AC!F$4,AC!$J$6:$J$55,Rel_AC!$C8)</f>
        <v>0</v>
      </c>
      <c r="G8" s="52">
        <f>COUNTIFS(AC!$K$6:$K$55,Rel_AC!G$4,AC!$J$6:$J$55,Rel_AC!$C8)</f>
        <v>0</v>
      </c>
      <c r="H8" s="52">
        <f>COUNTIFS(AC!$K$6:$K$55,Rel_AC!H$4,AC!$J$6:$J$55,Rel_AC!$C8)</f>
        <v>0</v>
      </c>
      <c r="I8" s="52">
        <f>COUNTIFS(AC!$K$6:$K$55,Rel_AC!I$4,AC!$J$6:$J$55,Rel_AC!$C8)</f>
        <v>0</v>
      </c>
      <c r="J8" s="52">
        <f>COUNTIFS(AC!$K$6:$K$55,Rel_AC!J$4,AC!$J$6:$J$55,Rel_AC!$C8)</f>
        <v>0</v>
      </c>
      <c r="K8" s="52">
        <f>COUNTIFS(AC!$K$6:$K$55,Rel_AC!K$4,AC!$J$6:$J$55,Rel_AC!$C8)</f>
        <v>0</v>
      </c>
      <c r="L8" s="52">
        <f>COUNTIFS(AC!$K$6:$K$55,Rel_AC!L$4,AC!$J$6:$J$55,Rel_AC!$C8)</f>
        <v>0</v>
      </c>
      <c r="M8" s="52">
        <f>COUNTIFS(AC!$K$6:$K$55,Rel_AC!M$4,AC!$J$6:$J$55,Rel_AC!$C8)</f>
        <v>0</v>
      </c>
      <c r="N8" s="52">
        <f ca="1">COUNTIFS(AC!$K$6:$K$55,Rel_AC!N$4,AC!$J$6:$J$55,Rel_AC!$C8)</f>
        <v>0</v>
      </c>
      <c r="O8" s="52">
        <f>COUNTIFS(AC!$K$6:$K$55,Rel_AC!O$4,AC!$J$6:$J$55,Rel_AC!$C8)</f>
        <v>0</v>
      </c>
      <c r="P8" s="59">
        <f t="shared" ca="1" si="0"/>
        <v>0</v>
      </c>
    </row>
    <row r="9" spans="3:16" ht="27.75" customHeight="1">
      <c r="C9" s="52" t="s">
        <v>64</v>
      </c>
      <c r="D9" s="52">
        <f>COUNTIFS(AC!$K$6:$K$55,Rel_AC!D$4,AC!$J$6:$J$55,Rel_AC!$C9)</f>
        <v>0</v>
      </c>
      <c r="E9" s="52">
        <f>COUNTIFS(AC!$K$6:$K$55,Rel_AC!E$4,AC!$J$6:$J$55,Rel_AC!$C9)</f>
        <v>0</v>
      </c>
      <c r="F9" s="52">
        <f>COUNTIFS(AC!$K$6:$K$55,Rel_AC!F$4,AC!$J$6:$J$55,Rel_AC!$C9)</f>
        <v>0</v>
      </c>
      <c r="G9" s="52">
        <f>COUNTIFS(AC!$K$6:$K$55,Rel_AC!G$4,AC!$J$6:$J$55,Rel_AC!$C9)</f>
        <v>0</v>
      </c>
      <c r="H9" s="52">
        <f>COUNTIFS(AC!$K$6:$K$55,Rel_AC!H$4,AC!$J$6:$J$55,Rel_AC!$C9)</f>
        <v>0</v>
      </c>
      <c r="I9" s="52">
        <f>COUNTIFS(AC!$K$6:$K$55,Rel_AC!I$4,AC!$J$6:$J$55,Rel_AC!$C9)</f>
        <v>0</v>
      </c>
      <c r="J9" s="52">
        <f>COUNTIFS(AC!$K$6:$K$55,Rel_AC!J$4,AC!$J$6:$J$55,Rel_AC!$C9)</f>
        <v>0</v>
      </c>
      <c r="K9" s="52">
        <f>COUNTIFS(AC!$K$6:$K$55,Rel_AC!K$4,AC!$J$6:$J$55,Rel_AC!$C9)</f>
        <v>0</v>
      </c>
      <c r="L9" s="52">
        <f>COUNTIFS(AC!$K$6:$K$55,Rel_AC!L$4,AC!$J$6:$J$55,Rel_AC!$C9)</f>
        <v>0</v>
      </c>
      <c r="M9" s="52">
        <f>COUNTIFS(AC!$K$6:$K$55,Rel_AC!M$4,AC!$J$6:$J$55,Rel_AC!$C9)</f>
        <v>0</v>
      </c>
      <c r="N9" s="52">
        <f ca="1">COUNTIFS(AC!$K$6:$K$55,Rel_AC!N$4,AC!$J$6:$J$55,Rel_AC!$C9)</f>
        <v>0</v>
      </c>
      <c r="O9" s="52">
        <f>COUNTIFS(AC!$K$6:$K$55,Rel_AC!O$4,AC!$J$6:$J$55,Rel_AC!$C9)</f>
        <v>0</v>
      </c>
      <c r="P9" s="59">
        <f t="shared" ca="1" si="0"/>
        <v>0</v>
      </c>
    </row>
    <row r="10" spans="3:16" ht="30" customHeight="1"/>
    <row r="11" spans="3:16" ht="30" customHeight="1"/>
    <row r="12" spans="3:16" ht="30" customHeight="1"/>
    <row r="13" spans="3:16" ht="30" customHeight="1"/>
    <row r="14" spans="3:16" ht="30" customHeight="1"/>
    <row r="15" spans="3:16" ht="30" customHeight="1"/>
    <row r="16" spans="3: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</sheetData>
  <sheetProtection algorithmName="SHA-512" hashValue="dGgvRAe7VN9VAzFkWUuDtThaatDJ4g9x3FbY5CxwHvZ3c6s1FDPbM7AZxGRnkzyiQJGSJQukI3CKpfAYn96BfQ==" saltValue="x8KrJXrJAVJqnJY/AzgZwg==" spinCount="100000" sheet="1" objects="1" scenarios="1" formatCells="0" formatColumns="0" formatRows="0" selectLockedCells="1"/>
  <pageMargins left="0.7" right="0.7" top="0.75" bottom="0.75" header="0.3" footer="0.3"/>
  <pageSetup paperSize="9" scale="70" fitToHeight="0" orientation="landscape" r:id="rId1"/>
  <headerFooter>
    <oddFooter>&amp;C_x000D_&amp;1#&amp;"Calibri"&amp;9&amp;KFFFF00 Wiwynn Confidential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C1:J535"/>
  <sheetViews>
    <sheetView showGridLines="0" topLeftCell="A4" zoomScale="90" zoomScaleNormal="90" zoomScalePageLayoutView="90" workbookViewId="0"/>
  </sheetViews>
  <sheetFormatPr defaultColWidth="11" defaultRowHeight="15.6"/>
  <cols>
    <col min="1" max="1" width="2.19921875" customWidth="1"/>
    <col min="2" max="2" width="1.296875" customWidth="1"/>
    <col min="3" max="3" width="13.5" customWidth="1"/>
    <col min="4" max="5" width="14.69921875" customWidth="1"/>
    <col min="6" max="6" width="2.69921875" customWidth="1"/>
    <col min="7" max="7" width="16.19921875" customWidth="1"/>
    <col min="8" max="8" width="14.19921875" customWidth="1"/>
    <col min="9" max="9" width="16.19921875" customWidth="1"/>
    <col min="10" max="10" width="20.19921875" customWidth="1"/>
    <col min="11" max="11" width="16.19921875" customWidth="1"/>
    <col min="12" max="13" width="10.69921875" customWidth="1"/>
    <col min="14" max="14" width="16.19921875" customWidth="1"/>
    <col min="15" max="24" width="10.69921875" customWidth="1"/>
  </cols>
  <sheetData>
    <row r="1" spans="3:10" s="1" customFormat="1" ht="39" customHeight="1">
      <c r="E1" s="6"/>
      <c r="F1" s="6"/>
      <c r="G1" s="6"/>
      <c r="H1" s="6"/>
      <c r="I1" s="6"/>
    </row>
    <row r="2" spans="3:10" s="2" customFormat="1" ht="30" customHeight="1">
      <c r="C2" s="4"/>
      <c r="D2" s="5"/>
      <c r="E2" s="5"/>
      <c r="F2" s="5"/>
      <c r="G2" s="5"/>
      <c r="H2" s="5"/>
      <c r="I2" s="5"/>
      <c r="J2" s="5"/>
    </row>
    <row r="3" spans="3:10" s="75" customFormat="1" ht="44.25" customHeight="1">
      <c r="C3" s="76" t="s">
        <v>123</v>
      </c>
      <c r="E3" s="77"/>
      <c r="F3" s="77"/>
    </row>
    <row r="4" spans="3:10" ht="15" customHeight="1">
      <c r="C4" s="8"/>
      <c r="D4" s="9"/>
      <c r="E4" s="9"/>
      <c r="F4" s="9"/>
      <c r="G4" s="30"/>
      <c r="H4" s="9"/>
      <c r="I4" s="9"/>
      <c r="J4" s="9"/>
    </row>
    <row r="5" spans="3:10" ht="28.5" customHeight="1">
      <c r="C5" s="89" t="s">
        <v>97</v>
      </c>
      <c r="D5" s="90"/>
      <c r="E5" s="91"/>
    </row>
    <row r="6" spans="3:10" ht="28.5" customHeight="1">
      <c r="C6" s="87" t="str">
        <f>G8&amp;":"&amp;SUM(D9:D12)</f>
        <v>2:5</v>
      </c>
      <c r="D6" s="92" t="str">
        <f>"La clasificación que tiene más fallas registradas es la de "&amp;VLOOKUP(LARGE(D9:D12,1),$D$9:$F$12,3,FALSE)&amp;" com "&amp;G8&amp;" de "&amp;SUM(D9:D12)</f>
        <v>La clasificación que tiene más fallas registradas es la de crítico de riesgo com 2 de 5</v>
      </c>
      <c r="E6" s="93"/>
    </row>
    <row r="7" spans="3:10" ht="28.5" customHeight="1">
      <c r="C7" s="88"/>
      <c r="D7" s="94"/>
      <c r="E7" s="95"/>
    </row>
    <row r="8" spans="3:10" ht="12" customHeight="1">
      <c r="F8" s="47" t="str">
        <f>VLOOKUP(LARGE(D9:D12,1),$D$9:$F$12,3,FALSE)</f>
        <v>crítico de riesgo</v>
      </c>
      <c r="G8" s="47">
        <f>VLOOKUP(F8,C9:D12,2,FALSE)</f>
        <v>2</v>
      </c>
    </row>
    <row r="9" spans="3:10" ht="51" customHeight="1" thickBot="1">
      <c r="C9" s="63" t="s">
        <v>96</v>
      </c>
      <c r="D9" s="65">
        <f>COUNTIF(FMEA!$K$6:$K$55,Dash!C9)</f>
        <v>2</v>
      </c>
      <c r="E9" s="68">
        <f>D9/SUM($D$9:$D$12)</f>
        <v>0.4</v>
      </c>
      <c r="F9" s="47" t="str">
        <f>C9</f>
        <v>crítico de riesgo</v>
      </c>
    </row>
    <row r="10" spans="3:10" ht="51" customHeight="1" thickTop="1" thickBot="1">
      <c r="C10" s="63" t="s">
        <v>95</v>
      </c>
      <c r="D10" s="66">
        <f>COUNTIF(FMEA!$K$6:$K$55,Dash!C10)</f>
        <v>1</v>
      </c>
      <c r="E10" s="69">
        <f t="shared" ref="E10:E12" si="0">D10/SUM($D$9:$D$12)</f>
        <v>0.2</v>
      </c>
      <c r="F10" s="47" t="str">
        <f t="shared" ref="F10:F12" si="1">C10</f>
        <v>alto riesgo</v>
      </c>
    </row>
    <row r="11" spans="3:10" ht="51" customHeight="1" thickTop="1" thickBot="1">
      <c r="C11" s="63" t="s">
        <v>98</v>
      </c>
      <c r="D11" s="67">
        <f>COUNTIF(FMEA!$K$6:$K$55,Dash!C11)</f>
        <v>1</v>
      </c>
      <c r="E11" s="70">
        <f t="shared" si="0"/>
        <v>0.2</v>
      </c>
      <c r="F11" s="47" t="str">
        <f t="shared" si="1"/>
        <v>riesgo moderado</v>
      </c>
    </row>
    <row r="12" spans="3:10" ht="51" customHeight="1" thickTop="1">
      <c r="C12" s="63" t="s">
        <v>94</v>
      </c>
      <c r="D12" s="64">
        <f>COUNTIF(FMEA!$K$6:$K$55,Dash!C12)</f>
        <v>1</v>
      </c>
      <c r="E12" s="71">
        <f t="shared" si="0"/>
        <v>0.2</v>
      </c>
      <c r="F12" s="47" t="str">
        <f t="shared" si="1"/>
        <v>bajo riesgo</v>
      </c>
    </row>
    <row r="13" spans="3:10" ht="30" customHeight="1">
      <c r="E13" s="47">
        <v>1</v>
      </c>
    </row>
    <row r="14" spans="3:10" ht="30" customHeight="1"/>
    <row r="15" spans="3:10" ht="30" customHeight="1"/>
    <row r="16" spans="3:10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</sheetData>
  <sheetProtection algorithmName="SHA-512" hashValue="+RyH3GGWn5HotVmzMwhXXNWS/Yk42dM7WHWWin+brW+4yvnt/6t1HvyuQNykHOdF8wxa7ShccIm0CdLt1zHjsA==" saltValue="aUjeyk/TNL6dnBVLpLCVtw==" spinCount="100000" sheet="1" objects="1" scenarios="1" formatCells="0" formatColumns="0" formatRows="0" selectLockedCells="1"/>
  <mergeCells count="3">
    <mergeCell ref="C6:C7"/>
    <mergeCell ref="C5:E5"/>
    <mergeCell ref="D6:E7"/>
  </mergeCells>
  <conditionalFormatting sqref="C6:C7">
    <cfRule type="expression" dxfId="3" priority="1">
      <formula>$F$8="Risco Crítico"</formula>
    </cfRule>
    <cfRule type="expression" dxfId="2" priority="2">
      <formula>$F$8="Risco Baixo"</formula>
    </cfRule>
    <cfRule type="expression" dxfId="1" priority="3">
      <formula>$F$8="Risco Moderado"</formula>
    </cfRule>
    <cfRule type="expression" dxfId="0" priority="4">
      <formula>$F$8="Risco Elevado"</formula>
    </cfRule>
  </conditionalFormatting>
  <pageMargins left="0.7" right="0.7" top="0.75" bottom="0.75" header="0.3" footer="0.3"/>
  <pageSetup paperSize="9" scale="68" fitToHeight="0" orientation="landscape" r:id="rId1"/>
  <headerFooter>
    <oddFooter>&amp;C_x000D_&amp;1#&amp;"Calibri"&amp;9&amp;KFFFF00 Wiwynn Confidential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25"/>
  <dimension ref="C1:Q19"/>
  <sheetViews>
    <sheetView showGridLines="0" zoomScale="90" zoomScaleNormal="90" zoomScalePageLayoutView="90" workbookViewId="0">
      <pane ySplit="2" topLeftCell="A3" activePane="bottomLeft" state="frozen"/>
      <selection activeCell="A3" sqref="A3:XFD3"/>
      <selection pane="bottomLeft" activeCell="C10" sqref="C10"/>
    </sheetView>
  </sheetViews>
  <sheetFormatPr defaultColWidth="11" defaultRowHeight="15.6"/>
  <cols>
    <col min="1" max="1" width="2.19921875" customWidth="1"/>
    <col min="2" max="2" width="1.296875" customWidth="1"/>
    <col min="3" max="3" width="12" customWidth="1"/>
    <col min="4" max="4" width="36.796875" customWidth="1"/>
    <col min="5" max="7" width="27.296875" customWidth="1"/>
    <col min="8" max="8" width="12.69921875" customWidth="1"/>
    <col min="9" max="9" width="25.19921875" customWidth="1"/>
    <col min="10" max="10" width="5.69921875" customWidth="1"/>
    <col min="11" max="11" width="11" customWidth="1"/>
    <col min="15" max="15" width="11" customWidth="1"/>
    <col min="20" max="20" width="5.19921875" customWidth="1"/>
  </cols>
  <sheetData>
    <row r="1" spans="3:17" s="1" customFormat="1" ht="39" customHeight="1"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6"/>
    </row>
    <row r="2" spans="3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3:17" s="75" customFormat="1" ht="44.25" customHeight="1">
      <c r="C3" s="76" t="s">
        <v>123</v>
      </c>
      <c r="E3" s="77"/>
      <c r="F3" s="77"/>
    </row>
    <row r="4" spans="3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3:17" ht="49.95" customHeight="1">
      <c r="C5" s="16" t="s">
        <v>122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7" ht="27" customHeight="1">
      <c r="C6" s="18" t="s">
        <v>11</v>
      </c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3:17" ht="27" customHeight="1">
      <c r="C7" s="101" t="s">
        <v>0</v>
      </c>
      <c r="D7" s="101"/>
      <c r="E7" s="101"/>
      <c r="F7" s="101"/>
      <c r="G7" s="101"/>
      <c r="H7" s="101"/>
      <c r="I7" s="20"/>
      <c r="J7" s="20"/>
      <c r="K7" s="20"/>
      <c r="L7" s="20"/>
      <c r="M7" s="27"/>
    </row>
    <row r="8" spans="3:17" ht="36" customHeight="1">
      <c r="C8" s="24" t="s">
        <v>1</v>
      </c>
      <c r="D8" s="23" t="s">
        <v>78</v>
      </c>
      <c r="E8" s="96" t="s">
        <v>83</v>
      </c>
      <c r="F8" s="97"/>
      <c r="G8" s="97"/>
      <c r="H8" s="97"/>
      <c r="I8" s="98"/>
      <c r="J8" s="21"/>
    </row>
    <row r="9" spans="3:17" ht="7.95" customHeight="1">
      <c r="C9" s="99"/>
      <c r="D9" s="99"/>
      <c r="E9" s="99"/>
      <c r="F9" s="99"/>
      <c r="G9" s="102"/>
      <c r="H9" s="99"/>
      <c r="I9" s="99"/>
    </row>
    <row r="10" spans="3:17" ht="36" customHeight="1">
      <c r="C10" s="24" t="s">
        <v>2</v>
      </c>
      <c r="D10" s="23" t="s">
        <v>79</v>
      </c>
      <c r="E10" s="96" t="s">
        <v>84</v>
      </c>
      <c r="F10" s="97"/>
      <c r="G10" s="97"/>
      <c r="H10" s="97"/>
      <c r="I10" s="98"/>
      <c r="J10" s="21"/>
    </row>
    <row r="11" spans="3:17" ht="7.95" customHeight="1">
      <c r="C11" s="99"/>
      <c r="D11" s="99"/>
      <c r="E11" s="99"/>
      <c r="F11" s="99"/>
      <c r="G11" s="99"/>
      <c r="H11" s="99"/>
      <c r="I11" s="99"/>
    </row>
    <row r="12" spans="3:17" ht="36" customHeight="1">
      <c r="C12" s="24" t="s">
        <v>3</v>
      </c>
      <c r="D12" s="23" t="s">
        <v>80</v>
      </c>
      <c r="E12" s="96" t="s">
        <v>85</v>
      </c>
      <c r="F12" s="97"/>
      <c r="G12" s="97"/>
      <c r="H12" s="97"/>
      <c r="I12" s="98"/>
      <c r="J12" s="21"/>
    </row>
    <row r="13" spans="3:17" ht="7.95" customHeight="1">
      <c r="C13" s="99"/>
      <c r="D13" s="99"/>
      <c r="E13" s="99"/>
      <c r="F13" s="99"/>
      <c r="G13" s="99"/>
      <c r="H13" s="99"/>
      <c r="I13" s="99"/>
    </row>
    <row r="14" spans="3:17" ht="36" customHeight="1">
      <c r="C14" s="24" t="s">
        <v>4</v>
      </c>
      <c r="D14" s="23" t="s">
        <v>81</v>
      </c>
      <c r="E14" s="96" t="s">
        <v>86</v>
      </c>
      <c r="F14" s="97"/>
      <c r="G14" s="97"/>
      <c r="H14" s="97"/>
      <c r="I14" s="98"/>
      <c r="J14" s="21"/>
    </row>
    <row r="15" spans="3:17" ht="7.95" customHeight="1">
      <c r="C15" s="99"/>
      <c r="D15" s="99"/>
      <c r="E15" s="99"/>
      <c r="F15" s="99"/>
      <c r="G15" s="99"/>
      <c r="H15" s="99"/>
      <c r="I15" s="99"/>
    </row>
    <row r="16" spans="3:17" ht="36" customHeight="1">
      <c r="C16" s="24" t="s">
        <v>5</v>
      </c>
      <c r="D16" s="23" t="s">
        <v>28</v>
      </c>
      <c r="E16" s="96" t="s">
        <v>87</v>
      </c>
      <c r="F16" s="97"/>
      <c r="G16" s="97"/>
      <c r="H16" s="97"/>
      <c r="I16" s="98"/>
      <c r="J16" s="21"/>
    </row>
    <row r="17" spans="3:10" ht="8.25" customHeight="1">
      <c r="C17" s="99"/>
      <c r="D17" s="99"/>
      <c r="E17" s="99"/>
      <c r="F17" s="99"/>
      <c r="G17" s="99"/>
      <c r="H17" s="99"/>
      <c r="I17" s="99"/>
    </row>
    <row r="18" spans="3:10" ht="36" customHeight="1">
      <c r="C18" s="24" t="s">
        <v>27</v>
      </c>
      <c r="D18" s="23" t="s">
        <v>82</v>
      </c>
      <c r="E18" s="96" t="s">
        <v>88</v>
      </c>
      <c r="F18" s="97"/>
      <c r="G18" s="97"/>
      <c r="H18" s="97"/>
      <c r="I18" s="98"/>
      <c r="J18" s="21"/>
    </row>
    <row r="19" spans="3:10" ht="8.25" customHeight="1">
      <c r="C19" s="99"/>
      <c r="D19" s="99"/>
      <c r="E19" s="99"/>
      <c r="F19" s="99"/>
      <c r="G19" s="99"/>
      <c r="H19" s="99"/>
      <c r="I19" s="99"/>
    </row>
  </sheetData>
  <sheetProtection algorithmName="SHA-512" hashValue="PtgBSn+bDqSM0Iad243mYi0O0ei7s/YojJBBb/TJSZhKfv1FtcmrPy0EoYNAp8OfZ+c7iq5anuYCCI/0JAxNpw==" saltValue="XXvbTKIGkWmcIESUI5VB9g==" spinCount="100000" sheet="1" objects="1" scenarios="1" formatCells="0" formatColumns="0" formatRows="0" selectLockedCells="1"/>
  <mergeCells count="18"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  <mergeCell ref="E18:I18"/>
    <mergeCell ref="C19:I19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26"/>
  <dimension ref="C1:L12"/>
  <sheetViews>
    <sheetView showGridLines="0" zoomScale="90" zoomScaleNormal="90" zoomScalePageLayoutView="90" workbookViewId="0">
      <pane ySplit="2" topLeftCell="A3" activePane="bottomLeft" state="frozen"/>
      <selection activeCell="A3" sqref="A3:XFD3"/>
      <selection pane="bottomLeft" activeCell="C6" sqref="C6"/>
    </sheetView>
  </sheetViews>
  <sheetFormatPr defaultColWidth="11" defaultRowHeight="15.6"/>
  <cols>
    <col min="1" max="1" width="2.19921875" customWidth="1"/>
    <col min="2" max="2" width="1.296875" customWidth="1"/>
    <col min="3" max="3" width="85.19921875" customWidth="1"/>
    <col min="4" max="4" width="2.796875" customWidth="1"/>
    <col min="5" max="5" width="85.19921875" customWidth="1"/>
    <col min="6" max="7" width="1.5" customWidth="1"/>
    <col min="10" max="10" width="11" customWidth="1"/>
    <col min="15" max="15" width="5.19921875" customWidth="1"/>
  </cols>
  <sheetData>
    <row r="1" spans="3:12" s="1" customFormat="1" ht="39" customHeight="1">
      <c r="C1" s="100"/>
      <c r="D1" s="100"/>
      <c r="E1" s="100"/>
      <c r="F1" s="100"/>
      <c r="H1" s="6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75" customFormat="1" ht="44.25" customHeight="1">
      <c r="C3" s="76" t="s">
        <v>123</v>
      </c>
      <c r="E3" s="77"/>
      <c r="F3" s="77"/>
    </row>
    <row r="4" spans="3:12" ht="19.5" customHeight="1">
      <c r="D4" s="7"/>
      <c r="E4" s="8"/>
      <c r="F4" s="8"/>
      <c r="G4" s="9"/>
      <c r="H4" s="9"/>
      <c r="I4" s="9"/>
      <c r="J4" s="9"/>
      <c r="K4" s="9"/>
      <c r="L4" s="9"/>
    </row>
    <row r="5" spans="3:12" ht="28.5" customHeight="1">
      <c r="C5" s="13" t="s">
        <v>12</v>
      </c>
      <c r="E5" s="13" t="s">
        <v>18</v>
      </c>
    </row>
    <row r="6" spans="3:12" ht="69.75" customHeight="1">
      <c r="C6" s="57" t="s">
        <v>14</v>
      </c>
      <c r="D6" s="14"/>
      <c r="E6" s="57" t="s">
        <v>19</v>
      </c>
      <c r="F6" s="15"/>
    </row>
    <row r="7" spans="3:12" ht="7.5" customHeight="1"/>
    <row r="8" spans="3:12" ht="28.5" customHeight="1">
      <c r="C8" s="13" t="s">
        <v>13</v>
      </c>
      <c r="D8" s="14"/>
      <c r="E8" s="13" t="s">
        <v>25</v>
      </c>
    </row>
    <row r="9" spans="3:12" ht="69.75" customHeight="1">
      <c r="C9" s="57" t="s">
        <v>15</v>
      </c>
      <c r="E9" s="57" t="s">
        <v>26</v>
      </c>
    </row>
    <row r="10" spans="3:12" ht="7.5" customHeight="1"/>
    <row r="11" spans="3:12" ht="28.5" customHeight="1">
      <c r="C11" s="13" t="s">
        <v>16</v>
      </c>
      <c r="E11" s="13" t="s">
        <v>20</v>
      </c>
    </row>
    <row r="12" spans="3:12" ht="69.75" customHeight="1">
      <c r="C12" s="57" t="s">
        <v>17</v>
      </c>
      <c r="E12" s="57" t="s">
        <v>21</v>
      </c>
    </row>
  </sheetData>
  <sheetProtection algorithmName="SHA-512" hashValue="OB2n9cHx/BAyEjnzIl7gsIKaMjsN+MRKBEEg1L+EFVol+X4rjghLUBMVj7RFBLXh/XvzWLnv9FeNaVr4wjb82A==" saltValue="U0NTG//jYm3nsyKz74Gj1Q==" spinCount="100000" sheet="1" objects="1" scenarios="1" formatCells="0" formatColumns="0" formatRows="0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Plano</vt:lpstr>
      <vt:lpstr>FMEA</vt:lpstr>
      <vt:lpstr>AC</vt:lpstr>
      <vt:lpstr>Matriz de Prioridade</vt:lpstr>
      <vt:lpstr>Rel</vt:lpstr>
      <vt:lpstr>Rel_AC</vt:lpstr>
      <vt:lpstr>Dash</vt:lpstr>
      <vt:lpstr>INI</vt:lpstr>
      <vt:lpstr>DUV</vt:lpstr>
      <vt:lpstr>SUG</vt:lpstr>
      <vt:lpstr>LUZ</vt:lpstr>
      <vt:lpstr>Auxiliar</vt:lpstr>
      <vt:lpstr>AC!Print_Area</vt:lpstr>
      <vt:lpstr>Dash!Print_Area</vt:lpstr>
      <vt:lpstr>FMEA!Print_Area</vt:lpstr>
      <vt:lpstr>'Matriz de Prioridade'!Print_Area</vt:lpstr>
      <vt:lpstr>Rel!Print_Area</vt:lpstr>
      <vt:lpstr>Rel_AC!Print_Area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Verdugo/WYMX/Wiwynn</cp:lastModifiedBy>
  <cp:lastPrinted>2017-12-04T18:52:15Z</cp:lastPrinted>
  <dcterms:created xsi:type="dcterms:W3CDTF">2017-07-25T18:13:49Z</dcterms:created>
  <dcterms:modified xsi:type="dcterms:W3CDTF">2024-12-10T21:05:09Z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1ade0f-4adc-4e98-91c6-3316c2d70b06_Enabled">
    <vt:lpwstr>true</vt:lpwstr>
  </property>
  <property fmtid="{D5CDD505-2E9C-101B-9397-08002B2CF9AE}" pid="3" name="MSIP_Label_551ade0f-4adc-4e98-91c6-3316c2d70b06_SetDate">
    <vt:lpwstr>2024-12-08T21:31:33Z</vt:lpwstr>
  </property>
  <property fmtid="{D5CDD505-2E9C-101B-9397-08002B2CF9AE}" pid="4" name="MSIP_Label_551ade0f-4adc-4e98-91c6-3316c2d70b06_Method">
    <vt:lpwstr>Standard</vt:lpwstr>
  </property>
  <property fmtid="{D5CDD505-2E9C-101B-9397-08002B2CF9AE}" pid="5" name="MSIP_Label_551ade0f-4adc-4e98-91c6-3316c2d70b06_Name">
    <vt:lpwstr>Wiwynn Confidential</vt:lpwstr>
  </property>
  <property fmtid="{D5CDD505-2E9C-101B-9397-08002B2CF9AE}" pid="6" name="MSIP_Label_551ade0f-4adc-4e98-91c6-3316c2d70b06_SiteId">
    <vt:lpwstr>da6e0628-fc83-4caf-9dd2-73061cbab167</vt:lpwstr>
  </property>
  <property fmtid="{D5CDD505-2E9C-101B-9397-08002B2CF9AE}" pid="7" name="MSIP_Label_551ade0f-4adc-4e98-91c6-3316c2d70b06_ActionId">
    <vt:lpwstr>3de0b278-5c9b-4862-aa4a-7468451cf5a9</vt:lpwstr>
  </property>
  <property fmtid="{D5CDD505-2E9C-101B-9397-08002B2CF9AE}" pid="8" name="MSIP_Label_551ade0f-4adc-4e98-91c6-3316c2d70b06_ContentBits">
    <vt:lpwstr>2</vt:lpwstr>
  </property>
</Properties>
</file>